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4070 Van Lanschot Kempen SBCB 2021\Reporting\2024\05\"/>
    </mc:Choice>
  </mc:AlternateContent>
  <xr:revisionPtr revIDLastSave="0" documentId="8_{6C216463-179B-49B8-AD28-462837A02A03}"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88" i="24"/>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31" i="24"/>
  <c r="G46" i="24" s="1"/>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G617" i="19"/>
  <c r="G616" i="19"/>
  <c r="G615" i="19"/>
  <c r="G614" i="19"/>
  <c r="G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G587" i="19"/>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G507" i="19"/>
  <c r="D507" i="19"/>
  <c r="C507" i="19"/>
  <c r="G506" i="19"/>
  <c r="F506" i="19"/>
  <c r="G505" i="19"/>
  <c r="F505" i="19"/>
  <c r="G504" i="19"/>
  <c r="F504" i="19"/>
  <c r="G503" i="19"/>
  <c r="F503" i="19"/>
  <c r="G502" i="19"/>
  <c r="F502" i="19"/>
  <c r="G501" i="19"/>
  <c r="F501" i="19"/>
  <c r="G500" i="19"/>
  <c r="F500" i="19"/>
  <c r="G499" i="19"/>
  <c r="F499" i="19"/>
  <c r="F507" i="19" s="1"/>
  <c r="D485" i="19"/>
  <c r="C485" i="19"/>
  <c r="G484" i="19"/>
  <c r="F484" i="19"/>
  <c r="G483" i="19"/>
  <c r="F483" i="19"/>
  <c r="G482" i="19"/>
  <c r="F482" i="19"/>
  <c r="G481" i="19"/>
  <c r="F481" i="19"/>
  <c r="G480" i="19"/>
  <c r="F480" i="19"/>
  <c r="G479" i="19"/>
  <c r="F479" i="19"/>
  <c r="G478" i="19"/>
  <c r="F478" i="19"/>
  <c r="G477" i="19"/>
  <c r="G485" i="19" s="1"/>
  <c r="F477" i="19"/>
  <c r="F485" i="19" s="1"/>
  <c r="G472" i="19"/>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G385" i="19"/>
  <c r="D385" i="19"/>
  <c r="C385" i="19"/>
  <c r="G384" i="19"/>
  <c r="F384" i="19"/>
  <c r="G383" i="19"/>
  <c r="F383" i="19"/>
  <c r="G382" i="19"/>
  <c r="F382" i="19"/>
  <c r="G381" i="19"/>
  <c r="F381" i="19"/>
  <c r="G380" i="19"/>
  <c r="F380" i="19"/>
  <c r="G379" i="19"/>
  <c r="F379" i="19"/>
  <c r="G378" i="19"/>
  <c r="F378" i="19"/>
  <c r="F385" i="19" s="1"/>
  <c r="G366" i="19"/>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G326" i="19"/>
  <c r="D326" i="19"/>
  <c r="C326" i="19"/>
  <c r="G325" i="19"/>
  <c r="F325" i="19"/>
  <c r="G324" i="19"/>
  <c r="F324" i="19"/>
  <c r="G323" i="19"/>
  <c r="F323" i="19"/>
  <c r="G322" i="19"/>
  <c r="F322" i="19"/>
  <c r="G321" i="19"/>
  <c r="F321" i="19"/>
  <c r="G320" i="19"/>
  <c r="F320" i="19"/>
  <c r="G319" i="19"/>
  <c r="F319" i="19"/>
  <c r="G318" i="19"/>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G251" i="19"/>
  <c r="D251" i="19"/>
  <c r="C251" i="19"/>
  <c r="G250" i="19"/>
  <c r="F250" i="19"/>
  <c r="G249" i="19"/>
  <c r="F249" i="19"/>
  <c r="G248" i="19"/>
  <c r="F248" i="19"/>
  <c r="G247" i="19"/>
  <c r="F247" i="19"/>
  <c r="G246" i="19"/>
  <c r="F246" i="19"/>
  <c r="G245" i="19"/>
  <c r="F245" i="19"/>
  <c r="G244" i="19"/>
  <c r="F244" i="19"/>
  <c r="G243" i="19"/>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7" i="19"/>
  <c r="F35" i="19"/>
  <c r="F33" i="19"/>
  <c r="F31" i="19"/>
  <c r="C29" i="19"/>
  <c r="F38" i="19" s="1"/>
  <c r="F28" i="19"/>
  <c r="F27" i="19"/>
  <c r="F26" i="19"/>
  <c r="F29"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F21"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G493" i="9"/>
  <c r="G491" i="9"/>
  <c r="G489" i="9"/>
  <c r="G487" i="9"/>
  <c r="D487" i="9"/>
  <c r="G492" i="9" s="1"/>
  <c r="C487" i="9"/>
  <c r="F493" i="9" s="1"/>
  <c r="G486" i="9"/>
  <c r="F486" i="9"/>
  <c r="G485" i="9"/>
  <c r="F485" i="9"/>
  <c r="G484" i="9"/>
  <c r="F484" i="9"/>
  <c r="G483" i="9"/>
  <c r="F483" i="9"/>
  <c r="G482" i="9"/>
  <c r="F482" i="9"/>
  <c r="G481" i="9"/>
  <c r="F481" i="9"/>
  <c r="G480" i="9"/>
  <c r="F480" i="9"/>
  <c r="G479" i="9"/>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D28" i="9"/>
  <c r="C15" i="9"/>
  <c r="F17" i="22" s="1"/>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5"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D78" i="8"/>
  <c r="D77" i="8"/>
  <c r="C77" i="8"/>
  <c r="F82" i="8" s="1"/>
  <c r="F75" i="8"/>
  <c r="F73" i="8"/>
  <c r="F71" i="8"/>
  <c r="F64" i="8"/>
  <c r="F62" i="8"/>
  <c r="F60" i="8"/>
  <c r="C58" i="8"/>
  <c r="F63" i="8" s="1"/>
  <c r="F57" i="8"/>
  <c r="F56" i="8"/>
  <c r="F55" i="8"/>
  <c r="F54" i="8"/>
  <c r="F53" i="8"/>
  <c r="F58" i="8" s="1"/>
  <c r="C47" i="8"/>
  <c r="D45" i="8"/>
  <c r="D307" i="8"/>
  <c r="F295" i="8"/>
  <c r="C295" i="8"/>
  <c r="F293" i="8"/>
  <c r="C293" i="8"/>
  <c r="D291" i="8"/>
  <c r="F307" i="8"/>
  <c r="C307" i="8"/>
  <c r="D295" i="8"/>
  <c r="G293" i="8"/>
  <c r="D293" i="8"/>
  <c r="C291" i="8"/>
  <c r="G157" i="8" l="1"/>
  <c r="G158" i="8"/>
  <c r="G159" i="8"/>
  <c r="G160" i="8"/>
  <c r="G161" i="8"/>
  <c r="F180" i="8"/>
  <c r="F182" i="8"/>
  <c r="F184" i="8"/>
  <c r="F186" i="8"/>
  <c r="F209" i="8"/>
  <c r="F211" i="8"/>
  <c r="F213" i="8"/>
  <c r="F215" i="8"/>
  <c r="F16" i="9"/>
  <c r="F18" i="9"/>
  <c r="F20" i="9"/>
  <c r="F22" i="9"/>
  <c r="F24" i="9"/>
  <c r="F26" i="9"/>
  <c r="G17" i="19"/>
  <c r="G16" i="19"/>
  <c r="G15" i="19"/>
  <c r="G228" i="9"/>
  <c r="G229" i="9"/>
  <c r="G230" i="9"/>
  <c r="G231" i="9"/>
  <c r="G232" i="9"/>
  <c r="G250" i="9"/>
  <c r="G251" i="9"/>
  <c r="G252" i="9"/>
  <c r="G253" i="9"/>
  <c r="G254" i="9"/>
  <c r="G466" i="9"/>
  <c r="G468" i="9"/>
  <c r="G470" i="9"/>
  <c r="F158" i="10"/>
  <c r="F156" i="10"/>
  <c r="F154" i="10"/>
  <c r="F151" i="10"/>
  <c r="F149" i="10"/>
  <c r="F152" i="10" s="1"/>
  <c r="F155" i="10"/>
  <c r="F159" i="10"/>
  <c r="F181" i="11"/>
  <c r="F183" i="11"/>
  <c r="F185" i="11"/>
  <c r="F16" i="19"/>
  <c r="F31" i="24"/>
  <c r="F32" i="24"/>
  <c r="F33" i="24"/>
  <c r="F34" i="24"/>
  <c r="F35" i="24"/>
  <c r="F36" i="24"/>
  <c r="F37" i="24"/>
  <c r="F38" i="24"/>
  <c r="F39" i="24"/>
  <c r="F40" i="24"/>
  <c r="F41" i="24"/>
  <c r="F42" i="24"/>
  <c r="F43" i="24"/>
  <c r="F44" i="24"/>
  <c r="F45" i="24"/>
  <c r="F198" i="24"/>
  <c r="F196" i="24"/>
  <c r="F194" i="24"/>
  <c r="F191" i="24"/>
  <c r="F192" i="24" s="1"/>
  <c r="F189" i="24"/>
  <c r="F195" i="24"/>
  <c r="F199" i="24"/>
  <c r="F79" i="8"/>
  <c r="F81" i="8"/>
  <c r="F59" i="8"/>
  <c r="F61" i="8"/>
  <c r="F70" i="8"/>
  <c r="F72" i="8"/>
  <c r="F74" i="8"/>
  <c r="F76" i="8"/>
  <c r="F80" i="8"/>
  <c r="F102" i="8"/>
  <c r="F157" i="8"/>
  <c r="F158" i="8"/>
  <c r="F159" i="8"/>
  <c r="F160" i="8"/>
  <c r="F161" i="8"/>
  <c r="F174" i="8"/>
  <c r="F176" i="8"/>
  <c r="F178" i="8"/>
  <c r="F181" i="8"/>
  <c r="F183" i="8"/>
  <c r="F185" i="8"/>
  <c r="F194" i="8"/>
  <c r="F208" i="8" s="1"/>
  <c r="F196" i="8"/>
  <c r="F198" i="8"/>
  <c r="F200" i="8"/>
  <c r="F202" i="8"/>
  <c r="F204" i="8"/>
  <c r="F206" i="8"/>
  <c r="F207" i="8"/>
  <c r="F210" i="8"/>
  <c r="F212" i="8"/>
  <c r="F12" i="9"/>
  <c r="F14" i="9"/>
  <c r="F17" i="9"/>
  <c r="F19" i="9"/>
  <c r="F21" i="9"/>
  <c r="F23" i="9"/>
  <c r="F25" i="9"/>
  <c r="F228" i="9"/>
  <c r="F229" i="9"/>
  <c r="F230" i="9"/>
  <c r="F231" i="9"/>
  <c r="F232" i="9"/>
  <c r="F250" i="9"/>
  <c r="F251" i="9"/>
  <c r="F252" i="9"/>
  <c r="F253" i="9"/>
  <c r="F254" i="9"/>
  <c r="G467" i="9"/>
  <c r="G469" i="9"/>
  <c r="G488" i="9"/>
  <c r="G490" i="9"/>
  <c r="F150" i="10"/>
  <c r="F153" i="10"/>
  <c r="F157" i="10"/>
  <c r="F159" i="11"/>
  <c r="F161" i="11"/>
  <c r="F180" i="11"/>
  <c r="F182" i="11"/>
  <c r="F15" i="19"/>
  <c r="F17" i="19"/>
  <c r="F11" i="24"/>
  <c r="F16" i="24"/>
  <c r="F190" i="24"/>
  <c r="F193" i="24"/>
  <c r="F197" i="24"/>
  <c r="G17" i="22"/>
  <c r="F466" i="9"/>
  <c r="F467" i="9"/>
  <c r="F468" i="9"/>
  <c r="F469" i="9"/>
  <c r="F470" i="9"/>
  <c r="F488" i="9"/>
  <c r="F489" i="9"/>
  <c r="F490" i="9"/>
  <c r="F491" i="9"/>
  <c r="F492" i="9"/>
  <c r="G158" i="11"/>
  <c r="G159" i="11"/>
  <c r="G160" i="11"/>
  <c r="G161" i="11"/>
  <c r="G162" i="11"/>
  <c r="G180" i="11"/>
  <c r="G181" i="11"/>
  <c r="G182" i="11"/>
  <c r="G183" i="11"/>
  <c r="G184" i="11"/>
  <c r="F30" i="19"/>
  <c r="F32" i="19"/>
  <c r="F34" i="19"/>
  <c r="F36" i="19"/>
  <c r="F77" i="8" l="1"/>
  <c r="F22" i="24"/>
  <c r="F18" i="19"/>
  <c r="F15" i="9"/>
  <c r="F179" i="8"/>
  <c r="F46" i="24"/>
  <c r="G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<sst xmlns="http://schemas.openxmlformats.org/spreadsheetml/2006/main" count="4595" uniqueCount="3056">
  <si>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</si>
  <si>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</si>
  <si>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</si>
  <si>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</si>
  <si>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</si>
  <si>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</si>
  <si>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</si>
  <si>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</si>
  <si>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</si>
  <si>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</si>
  <si>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</si>
  <si>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</si>
  <si>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</si>
  <si>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</si>
  <si>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</si>
  <si>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</si>
  <si>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</si>
  <si>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</si>
  <si>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</si>
  <si>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</si>
  <si>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</si>
  <si>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</si>
  <si>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</si>
  <si>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</si>
  <si>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</si>
  <si>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</si>
  <si>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</si>
  <si>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</si>
  <si>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</si>
  <si>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</si>
  <si>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</si>
  <si>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</si>
  <si>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</si>
  <si>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</si>
  <si>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</si>
  <si>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</si>
  <si>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</si>
  <si>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</si>
  <si>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</si>
  <si>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</si>
  <si>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</si>
  <si>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</si>
  <si>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</si>
  <si>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</si>
  <si>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</si>
  <si>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</si>
  <si>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</si>
  <si>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</si>
  <si>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</si>
  <si>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</si>
  <si>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</si>
  <si>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</si>
  <si>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</si>
  <si>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</si>
  <si>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</si>
  <si>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</si>
  <si>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</si>
  <si>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</si>
  <si>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</si>
  <si>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</si>
  <si>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</si>
  <si>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</si>
  <si>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</si>
  <si>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</si>
  <si>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</si>
  <si>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</si>
  <si>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</si>
  <si>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</si>
  <si>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</si>
  <si>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</si>
  <si>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</si>
  <si>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</si>
  <si>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</si>
  <si>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</si>
  <si>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</si>
  <si>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</si>
  <si>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</si>
  <si>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</si>
  <si>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</si>
  <si>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</si>
  <si>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</si>
  <si>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</si>
  <si>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</si>
  <si>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</si>
  <si>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</si>
  <si>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</si>
  <si>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</si>
  <si>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</si>
  <si>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</si>
  <si>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</si>
  <si>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</si>
  <si>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</si>
  <si>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</si>
  <si>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</si>
  <si>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</si>
  <si>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</si>
  <si>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</si>
  <si>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</si>
  <si>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</si>
  <si>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</si>
  <si>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</si>
  <si>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</si>
  <si>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</si>
  <si>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</si>
  <si>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</si>
  <si>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</si>
  <si>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</si>
  <si>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</si>
  <si>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</si>
  <si>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</si>
  <si>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</si>
  <si>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</si>
  <si>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</si>
  <si>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</si>
  <si>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</si>
  <si>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</si>
  <si>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</si>
  <si>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</si>
  <si>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</si>
  <si>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</si>
  <si>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</si>
  <si>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</si>
  <si>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</si>
  <si>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</si>
  <si>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</si>
  <si>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</si>
  <si>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</si>
  <si>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</si>
  <si>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</si>
  <si>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</si>
  <si>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</si>
  <si>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</si>
  <si>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</si>
  <si>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</si>
  <si>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</si>
  <si>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</si>
  <si>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</si>
  <si>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</si>
  <si>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</si>
  <si>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</si>
  <si>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</si>
  <si>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</si>
  <si>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</si>
  <si>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</si>
  <si>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</si>
  <si>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</si>
  <si>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</si>
  <si>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</si>
  <si>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</si>
  <si>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</si>
  <si>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</si>
  <si>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</si>
  <si>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</si>
  <si>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</si>
  <si>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</si>
  <si>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</si>
  <si>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</si>
  <si>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</si>
  <si>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</si>
  <si>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</si>
  <si>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</si>
  <si>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</si>
  <si>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</si>
  <si>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</si>
  <si>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</si>
  <si>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</si>
  <si>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</si>
  <si>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</si>
  <si>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</si>
  <si>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</si>
  <si>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</si>
  <si>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</si>
  <si>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</si>
  <si>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</si>
  <si>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</si>
  <si>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</si>
  <si>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</si>
  <si>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</si>
  <si>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</si>
  <si>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</si>
  <si>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</si>
  <si>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</si>
  <si>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</si>
  <si>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</si>
  <si>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</si>
  <si>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</si>
  <si>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</si>
  <si>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</si>
  <si>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</si>
  <si>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</si>
  <si>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</si>
  <si>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</si>
  <si>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</si>
  <si>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</si>
  <si>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</si>
  <si>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</si>
  <si>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</si>
  <si>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</si>
  <si>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</si>
  <si>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</si>
  <si>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</si>
  <si>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</si>
  <si>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</si>
  <si>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</si>
  <si>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</si>
  <si>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</si>
  <si>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</si>
  <si>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</si>
  <si>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</si>
  <si>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</si>
  <si>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</si>
  <si>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</si>
  <si>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</si>
  <si>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</si>
  <si>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</si>
  <si>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</si>
  <si>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</si>
  <si>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</si>
  <si>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</si>
  <si>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</si>
  <si>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</si>
  <si>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</si>
  <si>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</si>
  <si>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</si>
  <si>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</si>
  <si>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</si>
  <si>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</si>
  <si>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</si>
  <si>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</si>
  <si>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</si>
  <si>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</si>
  <si>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</si>
  <si>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</si>
  <si>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</si>
  <si>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</si>
  <si>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</si>
  <si>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</si>
  <si>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</si>
  <si>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</si>
  <si>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</si>
  <si>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</si>
  <si>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</si>
  <si>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</si>
  <si>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</si>
  <si>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</si>
  <si>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</si>
  <si>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</si>
  <si>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</si>
  <si>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</si>
  <si>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</si>
  <si>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</si>
  <si>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</si>
  <si>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</si>
  <si>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</si>
  <si>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</si>
  <si>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</si>
  <si>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</si>
  <si>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</si>
  <si>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</si>
  <si>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</si>
  <si>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</si>
  <si>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</si>
  <si>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</si>
  <si>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</si>
  <si>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</si>
  <si>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</si>
  <si>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</si>
  <si>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</si>
  <si>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</si>
  <si>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</si>
  <si>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</si>
  <si>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</si>
  <si>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</si>
  <si>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</si>
  <si>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</si>
  <si>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</si>
  <si>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</si>
  <si>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</si>
  <si>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</si>
  <si>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</si>
  <si>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</si>
  <si>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</si>
  <si>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</si>
  <si>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</si>
  <si>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</si>
  <si>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</si>
  <si>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</si>
  <si>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</si>
  <si>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</si>
  <si>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</si>
  <si>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</si>
  <si>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</si>
  <si>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</si>
  <si>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</si>
  <si>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</si>
  <si>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</si>
  <si>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</si>
  <si>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</si>
  <si>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</si>
  <si>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</si>
  <si>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</si>
  <si>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</si>
  <si>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</si>
  <si>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</si>
  <si>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</si>
  <si>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</si>
  <si>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</si>
  <si>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</si>
  <si>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</si>
  <si>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</si>
  <si>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</si>
  <si>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</si>
  <si>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</si>
  <si>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</si>
  <si>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</si>
  <si>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</si>
  <si>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</si>
  <si>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</si>
  <si>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</si>
  <si>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</si>
  <si>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</si>
  <si>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</si>
  <si>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</si>
  <si>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</si>
  <si>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</si>
  <si>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</si>
  <si>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</si>
  <si>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</si>
  <si>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</si>
  <si>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</si>
  <si>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</si>
  <si>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</si>
  <si>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</si>
  <si>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</si>
  <si>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</si>
  <si>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</si>
  <si>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</si>
  <si>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</si>
  <si>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</si>
  <si>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</si>
  <si>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</si>
  <si>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</si>
  <si>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</si>
  <si>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</si>
  <si>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</si>
  <si>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</si>
  <si>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</si>
  <si>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</si>
  <si>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</si>
  <si>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</si>
  <si>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</si>
  <si>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</si>
  <si>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</si>
  <si>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</si>
  <si>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</si>
  <si>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</si>
  <si>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</si>
  <si>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</si>
  <si>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</si>
  <si>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</si>
  <si>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</si>
  <si>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</si>
  <si>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</si>
  <si>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</si>
  <si>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</si>
  <si>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</si>
  <si>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</si>
  <si>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</si>
  <si>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</si>
  <si>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</si>
  <si>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</si>
  <si>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</si>
  <si>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</si>
  <si>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</si>
  <si>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</si>
  <si>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</si>
  <si>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</si>
  <si>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</si>
  <si>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</si>
  <si>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</si>
  <si>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</si>
  <si>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</si>
  <si>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</si>
  <si>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</si>
  <si>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</si>
  <si>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</si>
  <si>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</si>
  <si>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</si>
  <si>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</si>
  <si>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</si>
  <si>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</si>
  <si>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</si>
  <si>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</si>
  <si>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</si>
  <si>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</si>
  <si>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</si>
  <si>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</si>
  <si>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</si>
  <si>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</si>
  <si>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</si>
  <si>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</si>
  <si>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</si>
  <si>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</si>
  <si>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</si>
  <si>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</si>
  <si>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</si>
  <si>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</si>
  <si>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</si>
  <si>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</si>
  <si>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</si>
  <si>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</si>
  <si>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</si>
  <si>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</si>
  <si>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</si>
  <si>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</si>
  <si>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</si>
  <si>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</si>
  <si>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</si>
  <si>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</si>
  <si>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</si>
  <si>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</si>
  <si>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</si>
  <si>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</si>
  <si>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</si>
  <si>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</si>
  <si>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</si>
  <si>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</si>
  <si>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</si>
  <si>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</si>
  <si>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</si>
  <si>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</si>
  <si>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</si>
  <si>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</si>
  <si>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</si>
  <si>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</si>
  <si>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</si>
  <si>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</si>
  <si>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</si>
  <si>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</si>
  <si>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</si>
  <si>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</si>
  <si>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</si>
  <si>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</si>
  <si>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</si>
  <si>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</si>
  <si>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</si>
  <si>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</si>
  <si>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</si>
  <si>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</si>
  <si>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</si>
  <si>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</si>
  <si>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</si>
  <si>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</si>
  <si>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</si>
  <si>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</si>
  <si>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</si>
  <si>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</si>
  <si>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</si>
  <si>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</si>
  <si>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</si>
  <si>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</si>
  <si>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</si>
  <si>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</si>
  <si>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</si>
  <si>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</si>
  <si>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</si>
  <si>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</si>
  <si>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</si>
  <si>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</si>
  <si>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</si>
  <si>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</si>
  <si>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</si>
  <si>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</si>
  <si>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</si>
  <si>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</si>
  <si>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</si>
  <si>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</si>
  <si>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</si>
  <si>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</si>
  <si>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</si>
  <si>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</si>
  <si>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</si>
  <si>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</si>
  <si>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</si>
  <si>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</si>
  <si>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</si>
  <si>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</si>
  <si>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</si>
  <si>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</si>
  <si>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</si>
  <si>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</si>
  <si>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</si>
  <si>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</si>
  <si>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</si>
  <si>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</si>
  <si>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</si>
  <si>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</si>
  <si>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</si>
  <si>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</si>
  <si>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</si>
  <si>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</si>
  <si>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</si>
  <si>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</si>
  <si>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</si>
  <si>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</si>
  <si>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</si>
  <si>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</si>
  <si>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</si>
  <si>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</si>
  <si>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</si>
  <si>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</si>
  <si>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</si>
  <si>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</si>
  <si>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</si>
  <si>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</si>
  <si>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</si>
  <si>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</si>
  <si>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</si>
  <si>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</si>
  <si>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</si>
  <si>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</si>
  <si>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</si>
  <si>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</si>
  <si>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</si>
  <si>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</si>
  <si>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</si>
  <si>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</si>
  <si>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</si>
  <si>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</si>
  <si>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</si>
  <si>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</si>
  <si>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</si>
  <si>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</si>
  <si>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</si>
  <si>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</si>
  <si>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</si>
  <si>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</si>
  <si>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</si>
  <si>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</si>
  <si>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</si>
  <si>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</si>
  <si>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</si>
  <si>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</si>
  <si>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</si>
  <si>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</si>
  <si>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</si>
  <si>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</si>
  <si>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</si>
  <si>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</si>
  <si>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</si>
  <si>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</si>
  <si>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</si>
  <si>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</si>
  <si>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</si>
  <si>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</si>
  <si>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</si>
  <si>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</si>
  <si>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</si>
  <si>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</si>
  <si>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</si>
  <si>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</si>
  <si>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</si>
  <si>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</si>
  <si>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</si>
  <si>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</si>
  <si>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</si>
  <si>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</si>
  <si>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</si>
  <si>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</si>
  <si>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</si>
  <si>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</si>
  <si>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</si>
  <si>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</si>
  <si>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</si>
  <si>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</si>
  <si>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</si>
  <si>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</si>
  <si>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</si>
  <si>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</si>
  <si>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</si>
  <si>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</si>
  <si>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</si>
  <si>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</si>
  <si>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</si>
  <si>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</si>
  <si>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</si>
  <si>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</si>
  <si>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</si>
  <si>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</si>
  <si>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</si>
  <si>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</si>
  <si>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</si>
  <si>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</si>
  <si>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</si>
  <si>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</si>
  <si>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</si>
  <si>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</si>
  <si>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</si>
  <si>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</si>
  <si>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</si>
  <si>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</si>
  <si>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</si>
  <si>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</si>
  <si>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</si>
  <si>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</si>
  <si>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</si>
  <si>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</si>
  <si>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</si>
  <si>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</si>
  <si>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</si>
  <si>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</si>
  <si>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</si>
  <si>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</si>
  <si>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</si>
  <si>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</si>
  <si>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</si>
  <si>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</si>
  <si>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</si>
  <si>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</si>
  <si>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</si>
  <si>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</si>
  <si>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</si>
  <si>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</si>
  <si>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</si>
  <si>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</si>
  <si>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</si>
  <si>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</si>
  <si>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</si>
  <si>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</si>
  <si>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</si>
  <si>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</si>
  <si>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</si>
  <si>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</si>
  <si>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</si>
  <si>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</si>
  <si>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</si>
  <si>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</si>
  <si>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</si>
  <si>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</si>
  <si>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</si>
  <si>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</si>
  <si>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</si>
  <si>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</si>
  <si>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</si>
  <si>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</si>
  <si>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</si>
  <si>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</si>
  <si>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</si>
  <si>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</si>
  <si>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</si>
  <si>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</si>
  <si>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</si>
  <si>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</si>
  <si>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</si>
  <si>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</si>
  <si>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</si>
  <si>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</si>
  <si>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</si>
  <si>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</si>
  <si>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</si>
  <si>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</si>
  <si>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</si>
  <si>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</si>
  <si>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</si>
  <si>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</si>
  <si>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</si>
  <si>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</si>
  <si>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</si>
  <si>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</si>
  <si>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</si>
  <si>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</si>
  <si>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</si>
  <si>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</si>
  <si>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</si>
  <si>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</si>
  <si>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</si>
  <si>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</si>
  <si>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</si>
  <si>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</si>
  <si>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</si>
  <si>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</si>
  <si>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</si>
  <si>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</si>
  <si>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</si>
  <si>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</si>
  <si>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</si>
  <si>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</si>
  <si>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</si>
  <si>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</si>
  <si>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</si>
  <si>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</si>
  <si>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</si>
  <si>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</si>
  <si>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</si>
  <si>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</si>
  <si>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</si>
  <si>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</si>
  <si>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</si>
  <si>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</si>
  <si>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</si>
  <si>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</si>
  <si>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</si>
  <si>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</si>
  <si>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</si>
  <si>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</si>
  <si>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</si>
  <si>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</si>
  <si>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</si>
  <si>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</si>
  <si>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</si>
  <si>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</si>
  <si>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</si>
  <si>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</si>
  <si>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</si>
  <si>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</si>
  <si>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</si>
  <si>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</si>
  <si>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</si>
  <si>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</si>
  <si>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</si>
  <si>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</si>
  <si>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</si>
  <si>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</si>
  <si>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</si>
  <si>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</si>
  <si>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</si>
  <si>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</si>
  <si>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</si>
  <si>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</si>
  <si>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</si>
  <si>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</si>
  <si>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</si>
  <si>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</si>
  <si>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</si>
  <si>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</si>
  <si>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</si>
  <si>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</si>
  <si>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</si>
  <si>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</si>
  <si>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</si>
  <si>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</si>
  <si>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</si>
  <si>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</si>
  <si>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</si>
  <si>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</si>
  <si>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</si>
  <si>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</si>
  <si>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</si>
  <si>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</si>
  <si>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</si>
  <si>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</si>
  <si>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</si>
  <si>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</si>
  <si>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</si>
  <si>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</si>
  <si>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</si>
  <si>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</si>
  <si>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</si>
  <si>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</si>
  <si>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</si>
  <si>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</si>
  <si>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</si>
  <si>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</si>
  <si>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</si>
  <si>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</si>
  <si>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</si>
  <si>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</si>
  <si>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</si>
  <si>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</si>
  <si>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</si>
  <si>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</si>
  <si>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</si>
  <si>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</si>
  <si>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</si>
  <si>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</si>
  <si>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</si>
  <si>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</si>
  <si>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</si>
  <si>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</si>
  <si>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</si>
  <si>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</si>
  <si>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</si>
  <si>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</si>
  <si>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</si>
  <si>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</si>
  <si>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</si>
  <si>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</si>
  <si>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</si>
  <si>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</si>
  <si>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</si>
  <si>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</si>
  <si>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</si>
  <si>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</si>
  <si>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</si>
  <si>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</si>
  <si>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</si>
  <si>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</si>
  <si>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</si>
  <si>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</si>
  <si>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</si>
  <si>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</si>
  <si>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</si>
  <si>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</si>
  <si>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</si>
  <si>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</si>
  <si>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</si>
  <si>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</si>
  <si>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</si>
  <si>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</si>
  <si>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</si>
  <si>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</si>
  <si>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</si>
  <si>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</si>
  <si>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</si>
  <si>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</si>
  <si>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</si>
  <si>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</si>
  <si>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</si>
  <si>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</si>
  <si>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</si>
  <si>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</si>
  <si>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</si>
  <si>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</si>
  <si>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</si>
  <si>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</si>
  <si>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</si>
  <si>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</si>
  <si>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</si>
  <si>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</si>
  <si>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</si>
  <si>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</si>
  <si>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</si>
  <si>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</si>
  <si>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</si>
  <si>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</si>
  <si>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</si>
  <si>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</si>
  <si>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</si>
  <si>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</si>
  <si>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</si>
  <si>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</si>
  <si>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</si>
  <si>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</si>
  <si>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</si>
  <si>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</si>
  <si>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</si>
  <si>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</si>
  <si>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</si>
  <si>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</si>
  <si>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</si>
  <si>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</si>
  <si>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</si>
  <si>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</si>
  <si>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</si>
  <si>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</si>
  <si>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</si>
  <si>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</si>
  <si>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</si>
  <si>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</si>
  <si>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</si>
  <si>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</si>
  <si>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</si>
  <si>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</si>
  <si>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</si>
  <si>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</si>
  <si>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</si>
  <si>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</si>
  <si>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</si>
  <si>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</si>
  <si>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</si>
  <si>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</si>
  <si>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</si>
  <si>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</si>
  <si>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</si>
  <si>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</si>
  <si>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</si>
  <si>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</si>
  <si>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</si>
  <si>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</si>
  <si>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</si>
  <si>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</si>
  <si>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</si>
  <si>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</si>
  <si>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</si>
  <si>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</si>
  <si>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</si>
  <si>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</si>
  <si>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</si>
  <si>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</si>
  <si>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</si>
  <si>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</si>
  <si>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</si>
  <si>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</si>
  <si>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</si>
  <si>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</si>
  <si>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</si>
  <si>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</si>
  <si>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</si>
  <si>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</si>
  <si>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</si>
  <si>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</si>
  <si>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</si>
  <si>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</si>
  <si>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</si>
  <si>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</si>
  <si>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</si>
  <si>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</si>
  <si>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</si>
  <si>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</si>
  <si>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</si>
  <si>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</si>
  <si>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</si>
  <si>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</si>
  <si>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</si>
  <si>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</si>
  <si>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</si>
  <si>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</si>
  <si>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</si>
  <si>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</si>
  <si>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</si>
  <si>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</si>
  <si>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</si>
  <si>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</si>
  <si>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</si>
  <si>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</si>
  <si>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</si>
  <si>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</si>
  <si>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</si>
  <si>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</si>
  <si>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</si>
  <si>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</si>
  <si>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</si>
  <si>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</si>
  <si>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</si>
  <si>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</si>
  <si>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</si>
  <si>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</si>
  <si>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</si>
  <si>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</si>
  <si>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</si>
  <si>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</si>
  <si>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</si>
  <si>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</si>
  <si>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</si>
  <si>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</si>
  <si>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</si>
  <si>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</si>
  <si>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</si>
  <si>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</si>
  <si>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</si>
  <si>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</si>
  <si>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</si>
  <si>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</si>
  <si>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</si>
  <si>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</si>
  <si>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</si>
  <si>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</si>
  <si>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</si>
  <si>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</si>
  <si>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</si>
  <si>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</si>
  <si>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</si>
  <si>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</si>
  <si>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</si>
  <si>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</si>
  <si>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</si>
  <si>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</si>
  <si>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</si>
  <si>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</si>
  <si>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</si>
  <si>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</si>
  <si>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</si>
  <si>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</si>
  <si>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</si>
  <si>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</si>
  <si>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</si>
  <si>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</si>
  <si>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</si>
  <si>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</si>
  <si>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</si>
  <si>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</si>
  <si>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</si>
  <si>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</si>
  <si>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</si>
  <si>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</si>
  <si>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</si>
  <si>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</si>
  <si>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</si>
  <si>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</si>
  <si>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</si>
  <si>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</si>
  <si>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</si>
  <si>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</si>
  <si>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</si>
  <si>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</si>
  <si>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</si>
  <si>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</si>
  <si>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</si>
  <si>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</si>
  <si>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</si>
  <si>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</si>
  <si>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</si>
  <si>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</si>
  <si>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</si>
  <si>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</si>
  <si>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</si>
  <si>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</si>
  <si>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</si>
  <si>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</si>
  <si>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</si>
  <si>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</si>
  <si>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</si>
  <si>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</si>
  <si>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</si>
  <si>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</si>
  <si>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</si>
  <si>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</si>
  <si>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</si>
  <si>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</si>
  <si>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</si>
  <si>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</si>
  <si>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</si>
  <si>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</si>
  <si>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</si>
  <si>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</si>
  <si>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</si>
  <si>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</si>
  <si>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</si>
  <si>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</si>
  <si>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</si>
  <si>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</si>
  <si>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</si>
  <si>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</si>
  <si>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</si>
  <si>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</si>
  <si>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</si>
  <si>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</si>
  <si>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</si>
  <si>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</si>
  <si>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</si>
  <si>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</si>
  <si>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</si>
  <si>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</si>
  <si>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</si>
  <si>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</si>
  <si>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</si>
  <si>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</si>
  <si>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</si>
  <si>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</si>
  <si>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</si>
  <si>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</si>
  <si>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</si>
  <si>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</si>
  <si>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</si>
  <si>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</si>
  <si>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</si>
  <si>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</si>
  <si>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</si>
  <si>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</si>
  <si>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</si>
  <si>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</si>
  <si>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</si>
  <si>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</si>
  <si>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</si>
  <si>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</si>
  <si>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</si>
  <si>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</si>
  <si>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</si>
  <si>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</si>
  <si>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</si>
  <si>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</si>
  <si>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</si>
  <si>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</si>
  <si>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</si>
  <si>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</si>
  <si>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</si>
  <si>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</si>
  <si>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</si>
  <si>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</si>
  <si>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</si>
  <si>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</si>
  <si>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</si>
  <si>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</si>
  <si>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</si>
  <si>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</si>
  <si>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</si>
  <si>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</si>
  <si>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</si>
  <si>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</si>
  <si>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</si>
  <si>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</si>
  <si>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</si>
  <si>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</si>
  <si>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</si>
  <si>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</si>
  <si>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</si>
  <si>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</si>
  <si>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</si>
  <si>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</si>
  <si>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</si>
  <si>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</si>
  <si>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</si>
  <si>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</si>
  <si>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</si>
  <si>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</si>
  <si>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</si>
  <si>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</si>
  <si>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</si>
  <si>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</si>
  <si>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</si>
  <si>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</si>
  <si>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</si>
  <si>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</si>
  <si>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</si>
  <si>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</si>
  <si>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</si>
  <si>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</si>
  <si>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</si>
  <si>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</si>
  <si>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</si>
  <si>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</si>
  <si>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</si>
  <si>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</si>
  <si>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</si>
  <si>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</si>
  <si>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</si>
  <si>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</si>
  <si>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</si>
  <si>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</si>
  <si>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</si>
  <si>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</si>
  <si>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</si>
  <si>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</si>
  <si>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</si>
  <si>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</si>
  <si>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</si>
  <si>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</si>
  <si>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</si>
  <si>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</si>
  <si>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</si>
  <si>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</si>
  <si>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</si>
  <si>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</si>
  <si>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</si>
  <si>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</si>
  <si>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</si>
  <si>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</si>
  <si>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</si>
  <si>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</si>
  <si>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</si>
  <si>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</si>
  <si>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</si>
  <si>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</si>
  <si>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</si>
  <si>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</si>
  <si>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</si>
  <si>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</si>
  <si>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</si>
  <si>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</si>
  <si>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</si>
  <si>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</si>
  <si>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</si>
  <si>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</si>
  <si>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</si>
  <si>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</si>
  <si>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</si>
  <si>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</si>
  <si>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</si>
  <si>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</si>
  <si>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</si>
  <si>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</si>
  <si>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</si>
  <si>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</si>
  <si>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</si>
  <si>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</si>
  <si>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</si>
  <si>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</si>
  <si>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</si>
  <si>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</si>
  <si>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</si>
  <si>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</si>
  <si>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</si>
  <si>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</si>
  <si>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</si>
  <si>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</si>
  <si>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</si>
  <si>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</si>
  <si>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</si>
  <si>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</si>
  <si>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</si>
  <si>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</si>
  <si>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</si>
  <si>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</si>
  <si>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</si>
  <si>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</si>
  <si>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</si>
  <si>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</si>
  <si>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</si>
  <si>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</si>
  <si>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</si>
  <si>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</si>
  <si>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</si>
  <si>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</si>
  <si>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</si>
  <si>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</si>
  <si>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</si>
  <si>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</si>
  <si>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</si>
  <si>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</si>
  <si>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</si>
  <si>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</si>
  <si>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</si>
  <si>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</si>
  <si>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</si>
  <si>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</si>
  <si>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</si>
  <si>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</si>
  <si>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</si>
  <si>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</si>
  <si>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</si>
  <si>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</si>
  <si>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</si>
  <si>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</si>
  <si>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</si>
  <si>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</si>
  <si>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</si>
  <si>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</si>
  <si>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</si>
  <si>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</si>
  <si>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</si>
  <si>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</si>
  <si>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</si>
  <si>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</si>
  <si>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</si>
  <si>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</si>
  <si>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</si>
  <si>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</si>
  <si>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</si>
  <si>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</si>
  <si>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</si>
  <si>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</si>
  <si>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</si>
  <si>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</si>
  <si>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</si>
  <si>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</si>
  <si>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</si>
  <si>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</si>
  <si>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</si>
  <si>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</si>
  <si>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</si>
  <si>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</si>
  <si>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</si>
  <si>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</si>
  <si>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</si>
  <si>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</si>
  <si>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</si>
  <si>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</si>
  <si>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</si>
  <si>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</si>
  <si>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</si>
  <si>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</si>
  <si>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</si>
  <si>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</si>
  <si>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</si>
  <si>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</si>
  <si>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</si>
  <si>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</si>
  <si>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</si>
  <si>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</si>
  <si>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</si>
  <si>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</si>
  <si>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</si>
  <si>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</si>
  <si>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</si>
  <si>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</si>
  <si>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</si>
  <si>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</si>
  <si>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</si>
  <si>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</si>
  <si>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</si>
  <si>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</si>
  <si>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</si>
  <si>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</si>
  <si>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</si>
  <si>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</si>
  <si>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</si>
  <si>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</si>
  <si>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</si>
  <si>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</si>
  <si>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</si>
  <si>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</si>
  <si>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</si>
  <si>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</si>
  <si>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</si>
  <si>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</si>
  <si>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</si>
  <si>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</si>
  <si>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</si>
  <si>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</si>
  <si>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</si>
  <si>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</si>
  <si>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</si>
  <si>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</si>
  <si>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</si>
  <si>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</si>
  <si>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</si>
  <si>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</si>
  <si>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</si>
  <si>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</si>
  <si>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</si>
  <si>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</si>
  <si>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</si>
  <si>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</si>
  <si>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</si>
  <si>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</si>
  <si>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</si>
  <si>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</si>
  <si>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</si>
  <si>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</si>
  <si>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</si>
  <si>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</si>
  <si>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</si>
  <si>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</si>
  <si>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</si>
  <si>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</si>
  <si>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</si>
  <si>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</si>
  <si>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</si>
  <si>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</si>
  <si>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</si>
  <si>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</si>
  <si>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</si>
  <si>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</si>
  <si>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</si>
  <si>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</si>
  <si>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</si>
  <si>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</si>
  <si>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</si>
  <si>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</si>
  <si>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</si>
  <si>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</si>
  <si>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</si>
  <si>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</si>
  <si>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</si>
  <si>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</si>
  <si>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</si>
  <si>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</si>
  <si>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</si>
  <si>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</si>
  <si>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</si>
  <si>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</si>
  <si>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</si>
  <si>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</si>
  <si>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</si>
  <si>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</si>
  <si>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</si>
  <si>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</si>
  <si>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</si>
  <si>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</si>
  <si>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</si>
  <si>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</si>
  <si>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</si>
  <si>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</si>
  <si>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</si>
  <si>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</si>
  <si>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</si>
  <si>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</si>
  <si>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</si>
  <si>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</si>
  <si>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</si>
  <si>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</si>
  <si>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</si>
  <si>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</si>
  <si>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</si>
  <si>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</si>
  <si>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</si>
  <si>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</si>
  <si>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</si>
  <si>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</si>
  <si>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</si>
  <si>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</si>
  <si>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</si>
  <si>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</si>
  <si>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</si>
  <si>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</si>
  <si>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</si>
  <si>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</si>
  <si>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</si>
  <si>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</si>
  <si>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</si>
  <si>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</si>
  <si>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</si>
  <si>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</si>
  <si>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</si>
  <si>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</si>
  <si>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</si>
  <si>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</si>
  <si>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</si>
  <si>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</si>
  <si>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</si>
  <si>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</si>
  <si>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</si>
  <si>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</si>
  <si>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</si>
  <si>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</si>
  <si>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</si>
  <si>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</si>
  <si>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</si>
  <si>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</si>
  <si>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</si>
  <si>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</si>
  <si>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</si>
  <si>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</si>
  <si>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</si>
  <si>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</si>
  <si>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</si>
  <si>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</si>
  <si>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</si>
  <si>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</si>
  <si>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</si>
  <si>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</si>
  <si>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</si>
  <si>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</si>
  <si>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</si>
  <si>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</si>
  <si>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</si>
  <si>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</si>
  <si>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</si>
  <si>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</si>
  <si>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</si>
  <si>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</si>
  <si>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</si>
  <si>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</si>
  <si>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</si>
  <si>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</si>
  <si>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</si>
  <si>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</si>
  <si>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</si>
  <si>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</si>
  <si>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</si>
  <si>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</si>
  <si>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</si>
  <si>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</si>
  <si>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</si>
  <si>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</si>
  <si>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</si>
  <si>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</si>
  <si>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</si>
  <si>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</si>
  <si>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</si>
  <si>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</si>
  <si>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</si>
  <si>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</si>
  <si>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</si>
  <si>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</si>
  <si>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</si>
  <si>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</si>
  <si>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</si>
  <si>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</si>
  <si>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</si>
  <si>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</si>
  <si>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</si>
  <si>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</si>
  <si>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</si>
  <si>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</si>
  <si>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</si>
  <si>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</si>
  <si>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</si>
  <si>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</si>
  <si>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</si>
  <si>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</si>
  <si>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</si>
  <si>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</si>
  <si>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</si>
  <si>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</si>
  <si>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</si>
  <si>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</si>
  <si>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</si>
  <si>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</si>
  <si>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</si>
  <si>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</si>
  <si>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</si>
  <si>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</si>
  <si>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</si>
  <si>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</si>
  <si>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</si>
  <si>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</si>
  <si>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</si>
  <si>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</si>
  <si>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</si>
  <si>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</si>
  <si>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</si>
  <si>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</si>
  <si>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</si>
  <si>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</si>
  <si>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</si>
  <si>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</si>
  <si>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</si>
  <si>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</si>
  <si>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</si>
  <si>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</si>
  <si>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</si>
  <si>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</si>
  <si>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</si>
  <si>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</si>
  <si>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</si>
  <si>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</si>
  <si>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</si>
  <si>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</si>
  <si>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</si>
  <si>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</si>
  <si>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</si>
  <si>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</si>
  <si>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</si>
  <si>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</si>
  <si>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</si>
  <si>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</si>
  <si>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</si>
  <si>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</si>
  <si>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</si>
  <si>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</si>
  <si>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</si>
  <si>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</si>
  <si>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</si>
  <si>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</si>
  <si>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</si>
  <si>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</si>
  <si>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</si>
  <si>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</si>
  <si>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</si>
  <si>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</si>
  <si>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</si>
  <si>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</si>
  <si>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</si>
  <si>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</si>
  <si>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</si>
  <si>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</si>
  <si>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</si>
  <si>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</si>
  <si>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</si>
  <si>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</si>
  <si>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</si>
  <si>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</si>
  <si>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</si>
  <si>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</si>
  <si>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</si>
  <si>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</si>
  <si>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</si>
  <si>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</si>
  <si>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</si>
  <si>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</si>
  <si>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</si>
  <si>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</si>
  <si>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</si>
  <si>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</si>
  <si>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</si>
  <si>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</si>
  <si>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</si>
  <si>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</si>
  <si>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</si>
  <si>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</si>
  <si>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</si>
  <si>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</si>
  <si>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</si>
  <si>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</si>
  <si>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</si>
  <si>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</si>
  <si>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</si>
  <si>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</si>
  <si>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</si>
  <si>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</si>
  <si>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</si>
  <si>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</si>
  <si>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</si>
  <si>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</si>
  <si>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</si>
  <si>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</si>
  <si>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</si>
  <si>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</si>
  <si>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</si>
  <si>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</si>
  <si>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</si>
  <si>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</si>
  <si>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</si>
  <si>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</si>
  <si>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</si>
  <si>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</si>
  <si>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</si>
  <si>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</si>
  <si>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</si>
  <si>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</si>
  <si>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</si>
  <si>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</si>
  <si>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</si>
  <si>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</si>
  <si>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</si>
  <si>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</si>
  <si>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</si>
  <si>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</si>
  <si>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</si>
  <si>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</si>
  <si>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</si>
  <si>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</si>
  <si>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</si>
  <si>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</si>
  <si>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</si>
  <si>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</si>
  <si>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</si>
  <si>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</si>
  <si>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</si>
  <si>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</si>
  <si>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</si>
  <si>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</si>
  <si>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</si>
  <si>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</si>
  <si>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</si>
  <si>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</si>
  <si>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</si>
  <si>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</si>
  <si>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</si>
  <si>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</si>
  <si>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</si>
  <si>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</si>
  <si>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</si>
  <si>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</si>
  <si>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</si>
  <si>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</si>
  <si>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</si>
  <si>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</si>
  <si>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</si>
  <si>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</si>
  <si>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</si>
  <si>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</si>
  <si>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</si>
  <si>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</si>
  <si>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</si>
  <si>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</si>
  <si>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</si>
  <si>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</si>
  <si>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</si>
  <si>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</si>
  <si>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</si>
  <si>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</si>
  <si>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</si>
  <si>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</si>
  <si>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</si>
  <si>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</si>
  <si>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</si>
  <si>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</si>
  <si>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</si>
  <si>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</si>
  <si>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</si>
  <si>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</si>
  <si>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</si>
  <si>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</si>
  <si>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</si>
  <si>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</si>
  <si>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</si>
  <si>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</si>
  <si>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</si>
  <si>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</si>
  <si>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</si>
  <si>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</si>
  <si>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</si>
  <si>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</si>
  <si>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</si>
  <si>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</si>
  <si>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</si>
  <si>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</si>
  <si>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</si>
  <si>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</si>
  <si>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</si>
  <si>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</si>
  <si>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</si>
  <si>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</si>
  <si>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</si>
  <si>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</si>
  <si>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</si>
  <si>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</si>
  <si>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</si>
  <si>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</si>
  <si>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</si>
  <si>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</si>
  <si>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</si>
  <si>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</si>
  <si>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</si>
  <si>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</si>
  <si>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</si>
  <si>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</si>
  <si>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</si>
  <si>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</si>
  <si>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</si>
  <si>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</si>
  <si>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</si>
  <si>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</si>
  <si>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</si>
  <si>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</si>
  <si>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</si>
  <si>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</si>
  <si>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</si>
  <si>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</si>
  <si>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</si>
  <si>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</si>
  <si>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</si>
  <si>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</si>
  <si>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</si>
  <si>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</si>
  <si>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</si>
  <si>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</si>
  <si>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</si>
  <si>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</si>
  <si>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</si>
  <si>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</si>
  <si>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</si>
  <si>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</si>
  <si>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</si>
  <si>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</si>
  <si>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</si>
  <si>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</si>
  <si>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</si>
  <si>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</si>
  <si>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</si>
  <si>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</si>
  <si>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</si>
  <si>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</si>
  <si>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</si>
  <si>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</si>
  <si>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</si>
  <si>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</si>
  <si>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</si>
  <si>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</si>
  <si>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</si>
  <si>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</si>
  <si>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</si>
  <si>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</si>
  <si>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</si>
  <si>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</si>
  <si>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</si>
  <si>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</si>
  <si>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</si>
  <si>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</si>
  <si>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</si>
  <si>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</si>
  <si>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</si>
  <si>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</si>
  <si>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</si>
  <si>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</si>
  <si>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</si>
  <si>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</si>
  <si>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</si>
  <si>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</si>
  <si>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</si>
  <si>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</si>
  <si>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</si>
  <si>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</si>
  <si>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</si>
  <si>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</si>
  <si>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</si>
  <si>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</si>
  <si>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</si>
  <si>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</si>
  <si>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</si>
  <si>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</si>
  <si>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</si>
  <si>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</si>
  <si>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</si>
  <si>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</si>
  <si>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</si>
  <si>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</si>
  <si>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</si>
  <si>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</si>
  <si>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</si>
  <si>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</si>
  <si>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</si>
  <si>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</si>
  <si>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</si>
  <si>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</si>
  <si>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</si>
  <si>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</si>
  <si>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</si>
  <si>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</si>
  <si>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</si>
  <si>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</si>
  <si>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</si>
  <si>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</si>
  <si>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</si>
  <si>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</si>
  <si>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</si>
  <si>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</si>
  <si>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</si>
  <si>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</si>
  <si>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</si>
  <si>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</si>
  <si>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</si>
  <si>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</si>
  <si>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</si>
  <si>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</si>
  <si>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</si>
  <si>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</si>
  <si>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</si>
  <si>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</si>
  <si>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</si>
  <si>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</si>
  <si>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</si>
  <si>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</si>
  <si>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</si>
  <si>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</si>
  <si>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</si>
  <si>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</si>
  <si>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</si>
  <si>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</si>
  <si>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</si>
  <si>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</si>
  <si>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</si>
  <si>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</si>
  <si>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</si>
  <si>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</si>
  <si>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</si>
  <si>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</si>
  <si>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</si>
  <si>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</si>
  <si>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</si>
  <si>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</si>
  <si>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</si>
  <si>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</si>
  <si>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</si>
  <si>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</si>
  <si>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</si>
  <si>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</si>
  <si>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</si>
  <si>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</si>
  <si>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</si>
  <si>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</si>
  <si>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</si>
  <si>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</si>
  <si>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</si>
  <si>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</si>
  <si>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</si>
  <si>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</si>
  <si>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</si>
  <si>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</si>
  <si>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</si>
  <si>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</si>
  <si>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</si>
  <si>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</si>
  <si>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</si>
  <si>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</si>
  <si>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</si>
  <si>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</si>
  <si>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</si>
  <si>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</si>
  <si>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</si>
  <si>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</si>
  <si>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</si>
  <si>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</si>
  <si>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</si>
  <si>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</si>
  <si>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</si>
  <si>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</si>
  <si>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</si>
  <si>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</si>
  <si>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</si>
  <si>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</si>
  <si>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</si>
  <si>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</si>
  <si>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</si>
  <si>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</si>
  <si>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</si>
  <si>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</si>
  <si>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</si>
  <si>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</si>
  <si>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</si>
  <si>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</si>
  <si>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</si>
  <si>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</si>
  <si>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</si>
  <si>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</si>
  <si>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</si>
  <si>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</si>
  <si>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</si>
  <si>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</si>
  <si>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</si>
  <si>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</si>
  <si>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</si>
  <si>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</si>
  <si>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</si>
  <si>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</si>
  <si>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</si>
  <si>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</si>
  <si>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</si>
  <si>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</si>
  <si>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</si>
  <si>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</si>
  <si>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</si>
  <si>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</si>
  <si>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</si>
  <si>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</si>
  <si>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</si>
  <si>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</si>
  <si>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</si>
  <si>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</si>
  <si>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</si>
  <si>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</si>
  <si>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</si>
  <si>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</si>
  <si>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</si>
  <si>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</si>
  <si>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</si>
  <si>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</si>
  <si>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</si>
  <si>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</si>
  <si>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</si>
  <si>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</si>
  <si>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</si>
  <si>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</si>
  <si>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</si>
  <si>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</si>
  <si>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</si>
  <si>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</si>
  <si>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</si>
  <si>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</si>
  <si>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</si>
  <si>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</si>
  <si>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</si>
  <si>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</si>
  <si>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</si>
  <si>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</si>
  <si>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</si>
  <si>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</si>
  <si>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</si>
  <si>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</si>
  <si>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</si>
  <si>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</si>
  <si>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</si>
  <si>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</si>
  <si>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</si>
  <si>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</si>
  <si>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</si>
  <si>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</si>
  <si>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</si>
  <si>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</si>
  <si>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</si>
  <si>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</si>
  <si>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</si>
  <si>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</si>
  <si>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</si>
  <si>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</si>
  <si>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</si>
  <si>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</si>
  <si>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</si>
  <si>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</si>
  <si>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</si>
  <si>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</si>
  <si>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</si>
  <si>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</si>
  <si>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</si>
  <si>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</si>
  <si>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</si>
  <si>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</si>
  <si>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</si>
  <si>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</si>
  <si>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</si>
  <si>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</si>
  <si>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</si>
  <si>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</si>
  <si>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</si>
  <si>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</si>
  <si>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</si>
  <si>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</si>
  <si>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</si>
  <si>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</si>
  <si>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</si>
  <si>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</si>
  <si>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</si>
  <si>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</si>
  <si>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</si>
  <si>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</si>
  <si>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</si>
  <si>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</si>
  <si>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</si>
  <si>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</si>
  <si>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</si>
  <si>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</si>
  <si>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</si>
  <si>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</si>
  <si>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</si>
  <si>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</si>
  <si>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</si>
  <si>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</si>
  <si>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</si>
  <si>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</si>
  <si>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</si>
  <si>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</si>
  <si>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</si>
  <si>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</si>
  <si>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</si>
  <si>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</si>
  <si>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</si>
  <si>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</si>
  <si>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</si>
  <si>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</si>
  <si>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</si>
  <si>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</si>
  <si>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</si>
  <si>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</si>
  <si>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</si>
  <si>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</si>
  <si>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</si>
  <si>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</si>
  <si>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</si>
  <si>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</si>
  <si>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</si>
  <si>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</si>
  <si>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</si>
  <si>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</si>
  <si>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</si>
  <si>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</si>
  <si>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</si>
  <si>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</si>
  <si>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</si>
  <si>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</si>
  <si>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</si>
  <si>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</si>
  <si>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</si>
  <si>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</si>
  <si>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</si>
  <si>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</si>
  <si>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</si>
  <si>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</si>
  <si>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</si>
  <si>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</si>
  <si>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</si>
  <si>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</si>
  <si>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</si>
  <si>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</si>
  <si>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</si>
  <si>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</si>
  <si>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</si>
  <si>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</si>
  <si>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</si>
  <si>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</si>
  <si>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</si>
  <si>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</si>
  <si>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</si>
  <si>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</si>
  <si>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</si>
  <si>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</si>
  <si>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</si>
  <si>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</si>
  <si>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</si>
  <si>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</si>
  <si>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</si>
  <si>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</si>
  <si>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</si>
  <si>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</si>
  <si>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</si>
  <si>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</si>
  <si>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</si>
  <si>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</si>
  <si>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</si>
  <si>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</si>
  <si>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</si>
  <si>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</si>
  <si>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</si>
  <si>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</si>
  <si>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</si>
  <si>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</si>
  <si>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</si>
  <si>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</si>
  <si>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</si>
  <si>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</si>
  <si>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</si>
  <si>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</si>
  <si>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</si>
  <si>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</si>
  <si>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</si>
  <si>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</si>
  <si>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</si>
  <si>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</si>
  <si>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</si>
  <si>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</si>
  <si>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</si>
  <si>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</si>
  <si>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</si>
  <si>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</si>
  <si>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</si>
  <si>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</si>
  <si>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</si>
  <si>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</si>
  <si>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</si>
  <si>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</si>
  <si>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</si>
  <si>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</si>
  <si>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</si>
  <si>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</si>
  <si>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</si>
  <si>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</si>
  <si>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</si>
  <si>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</si>
  <si>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</si>
  <si>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</si>
  <si>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</si>
  <si>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</si>
  <si>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</si>
  <si>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</si>
  <si>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</si>
  <si>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</si>
  <si>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</si>
  <si>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</si>
  <si>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</si>
  <si>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</si>
  <si>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</si>
  <si>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</si>
  <si>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</si>
  <si>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</si>
  <si>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</si>
  <si>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</si>
  <si>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</si>
  <si>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</si>
  <si>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</si>
  <si>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</si>
  <si>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</si>
  <si>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</si>
  <si>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</si>
  <si>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</si>
  <si>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</si>
  <si>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</si>
  <si>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</si>
  <si>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</si>
  <si>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</si>
  <si>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</si>
  <si>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</si>
  <si>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</si>
  <si>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</si>
  <si>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</si>
  <si>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</si>
  <si>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</si>
  <si>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</si>
  <si>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</si>
  <si>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</si>
  <si>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</si>
  <si>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</si>
  <si>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</si>
  <si>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</si>
  <si>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</si>
  <si>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</si>
  <si>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</si>
  <si>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</si>
  <si>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</si>
  <si>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</si>
  <si>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</si>
  <si>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</si>
  <si>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</si>
  <si>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</si>
  <si>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</si>
  <si>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</si>
  <si>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</si>
  <si>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</si>
  <si>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</si>
  <si>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</si>
  <si>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</si>
  <si>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</si>
  <si>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</si>
  <si>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</si>
  <si>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</si>
  <si>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</si>
  <si>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</si>
  <si>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</si>
  <si>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</si>
  <si>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</si>
  <si>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</si>
  <si>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</si>
  <si>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</si>
  <si>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</si>
  <si>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</si>
  <si>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</si>
  <si>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</si>
  <si>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</si>
  <si>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</si>
  <si>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</si>
  <si>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</si>
  <si>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</si>
  <si>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</si>
  <si>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</si>
  <si>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</si>
  <si>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</si>
  <si>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</si>
  <si>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</si>
  <si>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</si>
  <si>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</si>
  <si>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</si>
  <si>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</si>
  <si>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</si>
  <si>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</si>
  <si>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</si>
  <si>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</si>
  <si>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</si>
  <si>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</si>
  <si>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</si>
  <si>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</si>
  <si>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</si>
  <si>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</si>
  <si>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</si>
  <si>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</si>
  <si>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</si>
  <si>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</si>
  <si>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</si>
  <si>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</si>
  <si>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</si>
  <si>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</si>
  <si>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</si>
  <si>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</si>
  <si>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</si>
  <si>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</si>
  <si>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</si>
  <si>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</si>
  <si>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</si>
  <si>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</si>
  <si>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</si>
  <si>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</si>
  <si>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</si>
  <si>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</si>
  <si>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</si>
  <si>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</si>
  <si>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</si>
  <si>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</si>
  <si>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</si>
  <si>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</si>
  <si>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</si>
  <si>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</si>
  <si>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</si>
  <si>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</si>
  <si>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</si>
  <si>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</si>
  <si>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</si>
  <si>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</si>
  <si>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</si>
  <si>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</si>
  <si>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</si>
  <si>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</si>
  <si>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</si>
  <si>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</si>
  <si>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</si>
  <si>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</si>
  <si>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</si>
  <si>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</si>
  <si>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</si>
  <si>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</si>
  <si>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</si>
  <si>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</si>
  <si>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</si>
  <si>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</si>
  <si>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</si>
  <si>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</si>
  <si>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</si>
  <si>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</si>
  <si>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</si>
  <si>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</si>
  <si>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</si>
  <si>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</si>
  <si>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</si>
  <si>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</si>
  <si>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</si>
  <si>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</si>
  <si>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</si>
  <si>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</si>
  <si>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</si>
  <si>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</si>
  <si>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</si>
  <si>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</si>
  <si>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</si>
  <si>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</si>
  <si>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</si>
  <si>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</si>
  <si>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</si>
  <si>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</si>
  <si>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</si>
  <si>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</si>
  <si>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</si>
  <si>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</si>
  <si>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</si>
  <si>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</si>
  <si>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</si>
  <si>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</si>
  <si>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</si>
  <si>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</si>
  <si>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</si>
  <si>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</si>
  <si>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</si>
  <si>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</si>
  <si>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</si>
  <si>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</si>
  <si>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</si>
  <si>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</si>
  <si>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</si>
  <si>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</si>
  <si>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</si>
  <si>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</si>
  <si>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</si>
  <si>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</si>
  <si>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</si>
  <si>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</si>
  <si>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</si>
  <si>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</si>
  <si>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</si>
  <si>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</si>
  <si>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</si>
  <si>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</si>
  <si>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</si>
  <si>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</si>
  <si>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</si>
  <si>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</si>
  <si>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</si>
  <si>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</si>
  <si>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</si>
  <si>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</si>
  <si>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</si>
  <si>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</si>
  <si>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</si>
  <si>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</si>
  <si>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</si>
  <si>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</si>
  <si>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</si>
  <si>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</si>
  <si>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</si>
  <si>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</si>
  <si>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</si>
  <si>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</si>
  <si>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</si>
  <si>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</si>
  <si>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</si>
  <si>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</si>
  <si>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</si>
  <si>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</si>
  <si>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</si>
  <si>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</si>
  <si>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</si>
  <si>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</si>
  <si>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</si>
  <si>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</si>
  <si>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</si>
  <si>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</si>
  <si>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</si>
  <si>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</si>
  <si>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</si>
  <si>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</si>
  <si>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</si>
  <si>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</si>
  <si>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</si>
  <si>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</si>
  <si>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</si>
  <si>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</si>
  <si>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</si>
  <si>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</si>
  <si>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</si>
  <si>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</si>
  <si>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</si>
  <si>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</si>
  <si>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</si>
  <si>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</si>
  <si>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</si>
  <si>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</si>
  <si>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</si>
  <si>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</si>
  <si>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</si>
  <si>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</si>
  <si>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</si>
  <si>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</si>
  <si>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</si>
  <si>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</si>
  <si>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</si>
  <si>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</si>
  <si>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</si>
  <si>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</si>
  <si>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</si>
  <si>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</si>
  <si>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</si>
  <si>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</si>
  <si>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</si>
  <si>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</si>
  <si>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</si>
  <si>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</si>
  <si>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</si>
  <si>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</si>
  <si>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</si>
  <si>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</si>
  <si>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</si>
  <si>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</si>
  <si>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</si>
  <si>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</si>
  <si>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</si>
  <si>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</si>
  <si>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</si>
  <si>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</si>
  <si>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</si>
  <si>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</si>
  <si>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</si>
  <si>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</si>
  <si>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</si>
  <si>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</si>
  <si>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</si>
  <si>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</si>
  <si>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</si>
  <si>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</si>
  <si>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</si>
  <si>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</si>
  <si>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</si>
  <si>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</si>
  <si>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</si>
  <si>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</si>
  <si>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</si>
  <si>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</si>
  <si>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</si>
  <si>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</si>
  <si>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</si>
  <si>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</si>
  <si>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</si>
  <si>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</si>
  <si>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</si>
  <si>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</si>
  <si>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</si>
  <si>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</si>
  <si>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</si>
  <si>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</si>
  <si>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</si>
  <si>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</si>
  <si>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</si>
  <si>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</si>
  <si>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</si>
  <si>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</si>
  <si>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</si>
  <si>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</si>
  <si>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</si>
  <si>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</si>
  <si>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</si>
  <si>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</si>
  <si>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</si>
  <si>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</si>
  <si>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</si>
  <si>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</si>
  <si>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</si>
  <si>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</si>
  <si>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</si>
  <si>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</si>
  <si>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</si>
  <si>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</si>
  <si>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</si>
  <si>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</si>
  <si>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</si>
  <si>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</si>
  <si>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</si>
  <si>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</si>
  <si>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</si>
  <si>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</si>
  <si>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</si>
  <si>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</si>
  <si>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</si>
  <si>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</si>
  <si>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</si>
  <si>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</si>
  <si>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</si>
  <si>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</si>
  <si>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</si>
  <si>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</si>
  <si>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</si>
  <si>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</si>
  <si>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</si>
  <si>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</si>
  <si>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</si>
  <si>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</si>
  <si>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</si>
  <si>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</si>
  <si>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</si>
  <si>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</si>
  <si>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</si>
  <si>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</si>
  <si>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</si>
  <si>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</si>
  <si>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</si>
  <si>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</si>
  <si>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</si>
  <si>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</si>
  <si>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</si>
  <si>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</si>
  <si>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</si>
  <si>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</si>
  <si>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</si>
  <si>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</si>
  <si>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</si>
  <si>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</si>
  <si>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</si>
  <si>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</si>
  <si>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</si>
  <si>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</si>
  <si>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</si>
  <si>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</si>
  <si>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</si>
  <si>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</si>
  <si>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</si>
  <si>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</si>
  <si>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</si>
  <si>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</si>
  <si>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</si>
  <si>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</si>
  <si>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</si>
  <si>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</si>
  <si>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</si>
  <si>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</si>
  <si>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</si>
  <si>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</si>
  <si>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</si>
  <si>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</si>
  <si>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</si>
  <si>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</si>
  <si>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</si>
  <si>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</si>
  <si>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</si>
  <si>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</si>
  <si>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</si>
  <si>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</si>
  <si>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</si>
  <si>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</si>
  <si>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</si>
  <si>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</si>
  <si>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</si>
  <si>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</si>
  <si>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</si>
  <si>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</si>
  <si>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</si>
  <si>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</si>
  <si>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</si>
  <si>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</si>
  <si>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</si>
  <si>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</si>
  <si>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</si>
  <si>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</si>
  <si>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</si>
  <si>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</si>
  <si>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</si>
  <si>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</si>
  <si>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</si>
  <si>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</si>
  <si>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</si>
  <si>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</si>
  <si>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</si>
  <si>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</si>
  <si>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</si>
  <si>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</si>
  <si>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</si>
  <si>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</si>
  <si>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</si>
  <si>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</si>
  <si>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</si>
  <si>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</si>
  <si>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</si>
  <si>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</si>
  <si>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</si>
  <si>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</si>
  <si>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</si>
  <si>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</si>
  <si>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</si>
  <si>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</si>
  <si>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</si>
  <si>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</si>
  <si>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</si>
  <si>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</si>
  <si>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</si>
  <si>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</si>
  <si>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</si>
  <si>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</si>
  <si>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</si>
  <si>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</si>
  <si>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</si>
  <si>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</si>
  <si>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</si>
  <si>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</si>
  <si>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</si>
  <si>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</si>
  <si>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</si>
  <si>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</si>
  <si>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</si>
  <si>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</si>
  <si>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</si>
  <si>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</si>
  <si>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</si>
  <si>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</si>
  <si>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</si>
  <si>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</si>
  <si>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</si>
  <si>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</si>
  <si>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</si>
  <si>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</si>
  <si>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</si>
  <si>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</si>
  <si>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</si>
  <si>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</si>
  <si>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</si>
  <si>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</si>
  <si>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</si>
  <si>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</si>
  <si>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</si>
  <si>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</si>
  <si>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</si>
  <si>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</si>
  <si>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</si>
  <si>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</si>
  <si>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</si>
  <si>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</si>
  <si>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</si>
  <si>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</si>
  <si>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</si>
  <si>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</si>
  <si>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</si>
  <si>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</si>
  <si>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</si>
  <si>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</si>
  <si>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</si>
  <si>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</si>
  <si>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</si>
  <si>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</si>
  <si>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</si>
  <si>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</si>
  <si>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</si>
  <si>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</si>
  <si>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</si>
  <si>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</si>
  <si>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</si>
  <si>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</si>
  <si>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</si>
  <si>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</si>
  <si>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</si>
  <si>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</si>
  <si>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</si>
  <si>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</si>
  <si>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</si>
  <si>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</si>
  <si>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</si>
  <si>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</si>
  <si>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</si>
  <si>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</si>
  <si>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</si>
  <si>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</si>
  <si>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</si>
  <si>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</si>
  <si>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</si>
  <si>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</si>
  <si>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</si>
  <si>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</si>
  <si>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</si>
  <si>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</si>
  <si>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</si>
  <si>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</si>
  <si>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</si>
  <si>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</si>
  <si>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</si>
  <si>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</si>
  <si>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</si>
  <si>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</si>
  <si>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</si>
  <si>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</si>
  <si>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</si>
  <si>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</si>
  <si>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</si>
  <si>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</si>
  <si>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</si>
  <si>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</si>
  <si>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</si>
  <si>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</si>
  <si>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</si>
  <si>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</si>
  <si>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</si>
  <si>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</si>
  <si>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</si>
  <si>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</si>
  <si>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</si>
  <si>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</si>
  <si>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</si>
  <si>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</si>
  <si>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</si>
  <si>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</si>
  <si>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</si>
  <si>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</si>
  <si>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</si>
  <si>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</si>
  <si>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</si>
  <si>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</si>
  <si>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</si>
  <si>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</si>
  <si>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</si>
  <si>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</si>
  <si>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</si>
  <si>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</si>
  <si>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</si>
  <si>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</si>
  <si>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</si>
  <si>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</si>
  <si>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</si>
  <si>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</si>
  <si>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</si>
  <si>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</si>
  <si>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</si>
  <si>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</si>
  <si>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</si>
  <si>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</si>
  <si>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</si>
  <si>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</si>
  <si>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</si>
  <si>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</si>
  <si>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</si>
  <si>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</si>
  <si>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</si>
  <si>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</si>
  <si>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</si>
  <si>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</si>
  <si>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</si>
  <si>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</si>
  <si>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</si>
  <si>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</si>
  <si>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</si>
  <si>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</si>
  <si>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</si>
  <si>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</si>
  <si>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</si>
  <si>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</si>
  <si>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</si>
  <si>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</si>
  <si>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</si>
  <si>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</si>
  <si>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</si>
  <si>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</si>
  <si>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</si>
  <si>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</si>
  <si>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</si>
  <si>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</si>
  <si>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</si>
  <si>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</si>
  <si>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</si>
  <si>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</si>
  <si>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</si>
  <si>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</si>
  <si>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</si>
  <si>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</si>
  <si>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</si>
  <si>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</si>
  <si>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</si>
  <si>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</si>
  <si>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</si>
  <si>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</si>
  <si>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</si>
  <si>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</si>
  <si>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</si>
  <si>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</si>
  <si>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</si>
  <si>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</si>
  <si>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</si>
  <si>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</si>
  <si>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</si>
  <si>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</si>
  <si>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</si>
  <si>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</si>
  <si>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</si>
  <si>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</si>
  <si>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</si>
  <si>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</si>
  <si>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</si>
  <si>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</si>
  <si>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</si>
  <si>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</si>
  <si>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</si>
  <si>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</si>
  <si>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</si>
  <si>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</si>
  <si>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</si>
  <si>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</si>
  <si>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</si>
  <si>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</si>
  <si>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</si>
  <si>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</si>
  <si>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</si>
  <si>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</si>
  <si>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</si>
  <si>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</si>
  <si>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</si>
  <si>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</si>
  <si>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</si>
  <si>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</si>
  <si>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</si>
  <si>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</si>
  <si>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</si>
  <si>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</si>
  <si>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</si>
  <si>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</si>
  <si>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</si>
  <si>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</si>
  <si>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</si>
  <si>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</si>
  <si>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</si>
  <si>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</si>
  <si>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</si>
  <si>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</si>
  <si>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</si>
  <si>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</si>
  <si>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</si>
  <si>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</si>
  <si>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</si>
  <si>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</si>
  <si>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</si>
  <si>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</si>
  <si>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</si>
  <si>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</si>
  <si>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</si>
  <si>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</si>
  <si>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</si>
  <si>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</si>
  <si>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</si>
  <si>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</si>
  <si>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</si>
  <si>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</si>
  <si>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</si>
  <si>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</si>
  <si>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</si>
  <si>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</si>
  <si>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</si>
  <si>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</si>
  <si>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</si>
  <si>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</si>
  <si>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</si>
  <si>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</si>
  <si>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</si>
  <si>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</si>
  <si>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</si>
  <si>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</si>
  <si>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</si>
  <si>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</si>
  <si>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</si>
  <si>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</si>
  <si>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</si>
  <si>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</si>
  <si>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</si>
  <si>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</si>
  <si>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</si>
  <si>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</si>
  <si>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</si>
  <si>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</si>
  <si>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</si>
  <si>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</si>
  <si>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</si>
  <si>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</si>
  <si>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</si>
  <si>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</si>
  <si>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</si>
  <si>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</si>
  <si>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</si>
  <si>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</si>
  <si>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</si>
  <si>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</si>
  <si>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</si>
  <si>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</si>
  <si>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</si>
  <si>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</si>
  <si>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</si>
  <si>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</si>
  <si>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</si>
  <si>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</si>
  <si>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</si>
  <si>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</si>
  <si>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</si>
  <si>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</si>
  <si>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</si>
  <si>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</si>
  <si>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</si>
  <si>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</si>
  <si>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</si>
  <si>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</si>
  <si>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</si>
  <si>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</si>
  <si>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</si>
  <si>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</si>
  <si>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</si>
  <si>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</si>
  <si>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</si>
  <si>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</si>
  <si>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</si>
  <si>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</si>
  <si>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</si>
  <si>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</si>
  <si>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</si>
  <si>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</si>
  <si>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</si>
  <si>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</si>
  <si>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</si>
  <si>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</si>
  <si>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</si>
  <si>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</si>
  <si>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</si>
  <si>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</si>
  <si>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</si>
  <si>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</si>
  <si>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</si>
  <si>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</si>
  <si>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</si>
  <si>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</si>
  <si>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</si>
  <si>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</si>
  <si>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</si>
  <si>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</si>
  <si>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</si>
  <si>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</si>
  <si>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</si>
  <si>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</si>
  <si>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</si>
  <si>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</si>
  <si>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</si>
  <si>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</si>
  <si>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</si>
  <si>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</si>
  <si>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</si>
  <si>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</si>
  <si>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</si>
  <si>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</si>
  <si>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</si>
  <si>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</si>
  <si>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</si>
  <si>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</si>
  <si>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</si>
  <si>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</si>
  <si>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</si>
  <si>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</si>
  <si>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</si>
  <si>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</si>
  <si>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</si>
  <si>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</si>
  <si>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</si>
  <si>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</si>
  <si>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VLK Soft Bullet Covered Bond Programme</t>
  </si>
  <si>
    <t>https://www.vanlanschotkempen.com/sbcbp</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</si>
  <si>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</si>
  <si>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</si>
  <si>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</si>
  <si>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</si>
  <si>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</si>
  <si>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</si>
  <si>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</si>
  <si>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</si>
  <si>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</si>
  <si>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</si>
  <si>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Legal Advisor</t>
  </si>
  <si>
    <t>NautaDutilh N.V.</t>
  </si>
  <si>
    <t>Tax Advisor</t>
  </si>
  <si>
    <t>Auditor</t>
  </si>
  <si>
    <t>PricewaterhouseCoopers Accountants N.V.</t>
  </si>
  <si>
    <t>Servicer</t>
  </si>
  <si>
    <t>Issuer</t>
  </si>
  <si>
    <t>Transferor</t>
  </si>
  <si>
    <t>Citibank N.A., London Branch</t>
  </si>
  <si>
    <t>Company Administrator</t>
  </si>
  <si>
    <t>Intertrust Administrative Services B.V.</t>
  </si>
  <si>
    <t>Common Safekeeper</t>
  </si>
  <si>
    <t>Clearstream</t>
  </si>
  <si>
    <t>CBC Account Bank</t>
  </si>
  <si>
    <t>BNG Bank N.V.</t>
  </si>
  <si>
    <t>Seller Collection Account Bank</t>
  </si>
  <si>
    <t>ABN AMRO Bank N.V.</t>
  </si>
  <si>
    <t>Security Trustee</t>
  </si>
  <si>
    <t>Stichting Security Trustee Van Lanschot Kempen SB Covered Bond Company</t>
  </si>
  <si>
    <t>Listing Agent</t>
  </si>
  <si>
    <t>Coöperatieve Rabobank U.A.</t>
  </si>
  <si>
    <t>Arranger</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</si>
  <si>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</si>
  <si>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</si>
  <si>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</si>
  <si>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</si>
  <si>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</si>
  <si>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</si>
  <si>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</si>
  <si>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</si>
  <si>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</si>
  <si>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</si>
  <si>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</si>
  <si>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</si>
  <si>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</si>
  <si>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</si>
  <si>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</si>
  <si>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</si>
  <si>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</si>
  <si>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</si>
  <si>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</si>
  <si>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</si>
  <si>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</si>
  <si>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</si>
  <si>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</si>
  <si>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</si>
  <si>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</si>
  <si>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</si>
  <si>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</si>
  <si>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</si>
  <si>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</si>
  <si>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</si>
  <si>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</si>
  <si>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</si>
  <si>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</si>
  <si>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</si>
  <si>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</si>
  <si>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</si>
  <si>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</si>
  <si>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</si>
  <si>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</si>
  <si>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</si>
  <si>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</si>
  <si>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</si>
  <si>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</si>
  <si>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</si>
  <si>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</si>
  <si>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</si>
  <si>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</si>
  <si>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</si>
  <si>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</si>
  <si>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</si>
  <si>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</si>
  <si>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</si>
  <si>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</si>
  <si>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</si>
  <si>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</si>
  <si>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</si>
  <si>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</si>
  <si>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</si>
  <si>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</si>
  <si>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</si>
  <si>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</si>
  <si>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</si>
  <si>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</si>
  <si>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</si>
  <si>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</si>
  <si>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</si>
  <si>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</si>
  <si>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</si>
  <si>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</si>
  <si>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</si>
  <si>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</si>
  <si>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</si>
  <si>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</si>
  <si>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</si>
  <si>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</si>
  <si>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</si>
  <si>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</si>
  <si>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</si>
  <si>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</si>
  <si>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</si>
  <si>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</si>
  <si>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</si>
  <si>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</si>
  <si>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</si>
  <si>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</si>
  <si>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</si>
  <si>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17/06/2024</t>
  </si>
  <si>
    <t>Cut-off Date: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</si>
</sst>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34.5" x14ac:dyDescent="0.25">
      <c r="A6" s="80" t="s">
        <v>1156</v>
      </c>
    </row>
    <row r="7" spans="1:1" ht="17.25" x14ac:dyDescent="0.25">
      <c r="A7" s="80"/>
    </row>
    <row r="8" spans="1:1" ht="18.75" x14ac:dyDescent="0.25">
      <c r="A8" s="81" t="s">
        <v>1157</v>
      </c>
    </row>
    <row r="9" spans="1:1" ht="34.5" x14ac:dyDescent="0.3">
      <c r="A9" s="82" t="s">
        <v>1318</v>
      </c>
    </row>
    <row r="10" spans="1:1" ht="69"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34.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17.2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C5" sqref="C5"/>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3054</v>
      </c>
      <c r="G9" s="6"/>
      <c r="H9" s="6"/>
      <c r="I9" s="6"/>
      <c r="J9" s="7"/>
    </row>
    <row r="10" spans="2:10" ht="21" x14ac:dyDescent="0.25">
      <c r="B10" s="5"/>
      <c r="C10" s="6"/>
      <c r="D10" s="6"/>
      <c r="E10" s="6"/>
      <c r="F10" s="11" t="s">
        <v>3055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2625</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2039.58267899</v>
      </c>
      <c r="F38" s="42"/>
      <c r="H38" s="23"/>
      <c r="L38" s="23"/>
      <c r="M38" s="23"/>
    </row>
    <row r="39" spans="1:14" x14ac:dyDescent="0.25">
      <c r="A39" s="25" t="s">
        <v>63</v>
      </c>
      <c r="B39" s="42" t="s">
        <v>64</v>
      </c>
      <c r="C39" s="106">
        <v>1500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0.35972178599333327</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539.58267898999998</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2039.5765047800001</v>
      </c>
      <c r="E53" s="50"/>
      <c r="F53" s="113">
        <f>IF($C$58=0,"",IF(C53="[for completion]","",C53/$C$58))</f>
        <v>0.99999697280720046</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6.1742100000000003E-3</v>
      </c>
      <c r="E56" s="50"/>
      <c r="F56" s="113">
        <f>IF($C$58=0,"",IF(C56="[for completion]","",C56/$C$58))</f>
        <v>3.0271927995865629E-6</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2039.58267899</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15.439239345362708</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0.94455500000000003</v>
      </c>
      <c r="D70" s="106" t="s">
        <v>1142</v>
      </c>
      <c r="E70" s="21"/>
      <c r="F70" s="113">
        <f t="shared" ref="F70:F76" si="1">IF($C$77=0,"",IF(C70="[for completion]","",C70/$C$77))</f>
        <v>4.6311329804833831E-4</v>
      </c>
      <c r="G70" s="113" t="s">
        <v>1142</v>
      </c>
      <c r="H70" s="23"/>
      <c r="L70" s="23"/>
      <c r="M70" s="23"/>
      <c r="N70" s="55"/>
    </row>
    <row r="71" spans="1:14" x14ac:dyDescent="0.25">
      <c r="A71" s="25" t="s">
        <v>107</v>
      </c>
      <c r="B71" s="21" t="s">
        <v>1451</v>
      </c>
      <c r="C71" s="106">
        <v>7.7179140000000004</v>
      </c>
      <c r="D71" s="106" t="s">
        <v>1142</v>
      </c>
      <c r="E71" s="21"/>
      <c r="F71" s="113">
        <f t="shared" si="1"/>
        <v>3.7840767415274314E-3</v>
      </c>
      <c r="G71" s="113" t="s">
        <v>1142</v>
      </c>
      <c r="H71" s="23"/>
      <c r="L71" s="23"/>
      <c r="M71" s="23"/>
      <c r="N71" s="55"/>
    </row>
    <row r="72" spans="1:14" x14ac:dyDescent="0.25">
      <c r="A72" s="25" t="s">
        <v>108</v>
      </c>
      <c r="B72" s="21" t="s">
        <v>1452</v>
      </c>
      <c r="C72" s="106">
        <v>16.675004999999999</v>
      </c>
      <c r="D72" s="106" t="s">
        <v>1142</v>
      </c>
      <c r="E72" s="21"/>
      <c r="F72" s="113">
        <f t="shared" si="1"/>
        <v>8.1757193181154417E-3</v>
      </c>
      <c r="G72" s="113" t="s">
        <v>1142</v>
      </c>
      <c r="H72" s="23"/>
      <c r="L72" s="23"/>
      <c r="M72" s="23"/>
      <c r="N72" s="55"/>
    </row>
    <row r="73" spans="1:14" x14ac:dyDescent="0.25">
      <c r="A73" s="25" t="s">
        <v>109</v>
      </c>
      <c r="B73" s="21" t="s">
        <v>1453</v>
      </c>
      <c r="C73" s="106">
        <v>13.909122</v>
      </c>
      <c r="D73" s="106" t="s">
        <v>1142</v>
      </c>
      <c r="E73" s="21"/>
      <c r="F73" s="113">
        <f t="shared" si="1"/>
        <v>6.8196127937247691E-3</v>
      </c>
      <c r="G73" s="113" t="s">
        <v>1142</v>
      </c>
      <c r="H73" s="23"/>
      <c r="L73" s="23"/>
      <c r="M73" s="23"/>
      <c r="N73" s="55"/>
    </row>
    <row r="74" spans="1:14" x14ac:dyDescent="0.25">
      <c r="A74" s="25" t="s">
        <v>110</v>
      </c>
      <c r="B74" s="21" t="s">
        <v>1454</v>
      </c>
      <c r="C74" s="106">
        <v>22.789424</v>
      </c>
      <c r="D74" s="106" t="s">
        <v>1142</v>
      </c>
      <c r="E74" s="21"/>
      <c r="F74" s="113">
        <f t="shared" si="1"/>
        <v>1.1173605887705803E-2</v>
      </c>
      <c r="G74" s="113" t="s">
        <v>1142</v>
      </c>
      <c r="H74" s="23"/>
      <c r="L74" s="23"/>
      <c r="M74" s="23"/>
      <c r="N74" s="55"/>
    </row>
    <row r="75" spans="1:14" x14ac:dyDescent="0.25">
      <c r="A75" s="25" t="s">
        <v>111</v>
      </c>
      <c r="B75" s="21" t="s">
        <v>1455</v>
      </c>
      <c r="C75" s="106">
        <v>266.12850700000001</v>
      </c>
      <c r="D75" s="106" t="s">
        <v>1142</v>
      </c>
      <c r="E75" s="21"/>
      <c r="F75" s="113">
        <f t="shared" si="1"/>
        <v>0.13048223828305425</v>
      </c>
      <c r="G75" s="113" t="s">
        <v>1142</v>
      </c>
      <c r="H75" s="23"/>
      <c r="L75" s="23"/>
      <c r="M75" s="23"/>
      <c r="N75" s="55"/>
    </row>
    <row r="76" spans="1:14" x14ac:dyDescent="0.25">
      <c r="A76" s="25" t="s">
        <v>112</v>
      </c>
      <c r="B76" s="21" t="s">
        <v>1456</v>
      </c>
      <c r="C76" s="106">
        <v>1711.4119740000001</v>
      </c>
      <c r="D76" s="106" t="s">
        <v>1142</v>
      </c>
      <c r="E76" s="21"/>
      <c r="F76" s="113">
        <f t="shared" si="1"/>
        <v>0.83910163367782398</v>
      </c>
      <c r="G76" s="113" t="s">
        <v>1142</v>
      </c>
      <c r="H76" s="23"/>
      <c r="L76" s="23"/>
      <c r="M76" s="23"/>
      <c r="N76" s="55"/>
    </row>
    <row r="77" spans="1:14" x14ac:dyDescent="0.25">
      <c r="A77" s="25" t="s">
        <v>113</v>
      </c>
      <c r="B77" s="59" t="s">
        <v>92</v>
      </c>
      <c r="C77" s="108">
        <f>SUM(C70:C76)</f>
        <v>2039.576501</v>
      </c>
      <c r="D77" s="108">
        <f>SUM(D70:D76)</f>
        <v>0</v>
      </c>
      <c r="E77" s="42"/>
      <c r="F77" s="114">
        <f>SUM(F70:F76)</f>
        <v>1</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0.46749099999999999</v>
      </c>
      <c r="D79" s="108" t="s">
        <v>1142</v>
      </c>
      <c r="E79" s="42"/>
      <c r="F79" s="113">
        <f>IF($C$77=0,"",IF(C79="","",C79/$C$77))</f>
        <v>2.2920983830260357E-4</v>
      </c>
      <c r="G79" s="113" t="s">
        <v>1142</v>
      </c>
      <c r="H79" s="23"/>
      <c r="L79" s="23"/>
      <c r="M79" s="23"/>
      <c r="N79" s="55"/>
    </row>
    <row r="80" spans="1:14" outlineLevel="1" x14ac:dyDescent="0.25">
      <c r="A80" s="25" t="s">
        <v>118</v>
      </c>
      <c r="B80" s="60" t="s">
        <v>119</v>
      </c>
      <c r="C80" s="108">
        <v>0.47706300000000001</v>
      </c>
      <c r="D80" s="108" t="s">
        <v>1142</v>
      </c>
      <c r="E80" s="42"/>
      <c r="F80" s="113">
        <f>IF($C$77=0,"",IF(C80="","",C80/$C$77))</f>
        <v>2.3390296944787167E-4</v>
      </c>
      <c r="G80" s="113" t="s">
        <v>1142</v>
      </c>
      <c r="H80" s="23"/>
      <c r="L80" s="23"/>
      <c r="M80" s="23"/>
      <c r="N80" s="55"/>
    </row>
    <row r="81" spans="1:14" outlineLevel="1" x14ac:dyDescent="0.25">
      <c r="A81" s="25" t="s">
        <v>120</v>
      </c>
      <c r="B81" s="60" t="s">
        <v>121</v>
      </c>
      <c r="C81" s="108">
        <v>3.0124930000000001</v>
      </c>
      <c r="D81" s="108" t="s">
        <v>1142</v>
      </c>
      <c r="E81" s="42"/>
      <c r="F81" s="113">
        <f>IF($C$77=0,"",IF(C81="","",C81/$C$77))</f>
        <v>1.4770188804013879E-3</v>
      </c>
      <c r="G81" s="113" t="s">
        <v>1142</v>
      </c>
      <c r="H81" s="23"/>
      <c r="L81" s="23"/>
      <c r="M81" s="23"/>
      <c r="N81" s="55"/>
    </row>
    <row r="82" spans="1:14" outlineLevel="1" x14ac:dyDescent="0.25">
      <c r="A82" s="25" t="s">
        <v>122</v>
      </c>
      <c r="B82" s="60" t="s">
        <v>123</v>
      </c>
      <c r="C82" s="108">
        <v>4.7054200000000002</v>
      </c>
      <c r="D82" s="108" t="s">
        <v>1142</v>
      </c>
      <c r="E82" s="42"/>
      <c r="F82" s="113">
        <f>IF($C$77=0,"",IF(C82="","",C82/$C$77))</f>
        <v>2.3070573708281806E-3</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2.8332999999999999</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c r="D93" s="106" t="s">
        <v>1142</v>
      </c>
      <c r="E93" s="21"/>
      <c r="F93" s="113" t="str">
        <f t="shared" ref="F93:F99" si="2">IF($C$100=0,"",IF(C93="[for completion]","",IF(C93="","",C93/$C$100)))</f>
        <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v>1000</v>
      </c>
      <c r="D95" s="106" t="s">
        <v>1142</v>
      </c>
      <c r="E95" s="21"/>
      <c r="F95" s="113">
        <f t="shared" si="2"/>
        <v>0.66666666666666663</v>
      </c>
      <c r="G95" s="113" t="s">
        <v>1142</v>
      </c>
      <c r="H95" s="23"/>
      <c r="L95" s="23"/>
      <c r="M95" s="23"/>
      <c r="N95" s="55"/>
    </row>
    <row r="96" spans="1:14" x14ac:dyDescent="0.25">
      <c r="A96" s="25" t="s">
        <v>137</v>
      </c>
      <c r="B96" s="21" t="s">
        <v>1453</v>
      </c>
      <c r="C96" s="106">
        <v>500</v>
      </c>
      <c r="D96" s="106" t="s">
        <v>1142</v>
      </c>
      <c r="E96" s="21"/>
      <c r="F96" s="113">
        <f t="shared" si="2"/>
        <v>0.33333333333333331</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1500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c r="D102" s="108" t="s">
        <v>1142</v>
      </c>
      <c r="E102" s="42"/>
      <c r="F102" s="113" t="str">
        <f>IF($C$100=0,"",IF(C102="","",IF(C102="","",C102/$C$100)))</f>
        <v/>
      </c>
      <c r="G102" s="113" t="s">
        <v>1142</v>
      </c>
      <c r="H102" s="23"/>
      <c r="L102" s="23"/>
      <c r="M102" s="23"/>
    </row>
    <row r="103" spans="1:14" outlineLevel="1" x14ac:dyDescent="0.25">
      <c r="A103" s="25" t="s">
        <v>144</v>
      </c>
      <c r="B103" s="60" t="s">
        <v>119</v>
      </c>
      <c r="C103" s="108"/>
      <c r="D103" s="108" t="s">
        <v>1142</v>
      </c>
      <c r="E103" s="42"/>
      <c r="F103" s="113" t="str">
        <f>IF($C$100=0,"",IF(C103="","",IF(C103="","",C103/$C$100)))</f>
        <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2039.5826999999999</v>
      </c>
      <c r="D112" s="106">
        <v>2039.5826999999999</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2039.5826999999999</v>
      </c>
      <c r="D130" s="106">
        <f>SUM(D112:D129)</f>
        <v>2039.5826999999999</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1500</v>
      </c>
      <c r="D138" s="106">
        <v>1500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1500</v>
      </c>
      <c r="D156" s="106">
        <f>SUM(D138:D155)</f>
        <v>1500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1500</v>
      </c>
      <c r="D164" s="106">
        <v>1500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1500</v>
      </c>
      <c r="D167" s="116">
        <f>SUM(D164:D166)</f>
        <v>1500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6.1742100000000003E-3</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6.1742100000000003E-3</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6.1742100000000003E-3</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6.1742100000000003E-3</v>
      </c>
      <c r="E207" s="53"/>
      <c r="F207" s="113">
        <f>SUM(F193:F196)</f>
        <v>1</v>
      </c>
      <c r="G207" s="53"/>
      <c r="H207" s="23"/>
      <c r="L207" s="23"/>
      <c r="M207" s="23"/>
      <c r="N207" s="55"/>
    </row>
    <row r="208" spans="1:14" x14ac:dyDescent="0.25">
      <c r="A208" s="25" t="s">
        <v>273</v>
      </c>
      <c r="B208" s="59" t="s">
        <v>92</v>
      </c>
      <c r="C208" s="108">
        <f>SUM(C193:C206)</f>
        <v>6.1742100000000003E-3</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outlineLevel="1" x14ac:dyDescent="0.25">
      <c r="A324" s="25" t="s">
        <v>337</v>
      </c>
      <c r="B324" s="40" t="s">
        <v>2948</v>
      </c>
      <c r="C324" s="25" t="s">
        <v>2947</v>
      </c>
      <c r="H324" s="23"/>
      <c r="I324" s="55"/>
      <c r="J324" s="55"/>
      <c r="K324" s="55"/>
      <c r="L324" s="55"/>
      <c r="M324" s="55"/>
      <c r="N324" s="55"/>
    </row>
    <row r="325" spans="1:14" ht="30" outlineLevel="1" x14ac:dyDescent="0.25">
      <c r="A325" s="25" t="s">
        <v>338</v>
      </c>
      <c r="B325" s="40" t="s">
        <v>2949</v>
      </c>
      <c r="C325" s="25" t="s">
        <v>2950</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ht="30"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2967</v>
      </c>
      <c r="C336" s="25" t="s">
        <v>2966</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2039.5765047800001</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2039.5765047800001</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3913</v>
      </c>
      <c r="D28" s="107" t="str">
        <f>IF(C28="","","ND2")</f>
        <v>ND2</v>
      </c>
      <c r="F28" s="107">
        <f>IF(C28=0,"",IF(C28="","",C28))</f>
        <v>3913</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2.2422999999999998E-2</v>
      </c>
      <c r="D36" s="101" t="str">
        <f>IF(C36="","","ND2")</f>
        <v>ND2</v>
      </c>
      <c r="E36" s="121"/>
      <c r="F36" s="101">
        <f>IF(C36=0,"",C36)</f>
        <v>2.2422999999999998E-2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2968</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2969</v>
      </c>
      <c r="C99" s="101">
        <v>6.4959700000000002E-3</v>
      </c>
      <c r="D99" s="101" t="s">
        <v>1142</v>
      </c>
      <c r="E99" s="101"/>
      <c r="F99" s="101">
        <f t="shared" ref="F99:F111" si="1">IF(C99="","",C99)</f>
        <v>6.4959700000000002E-3</v>
      </c>
      <c r="G99" s="25"/>
    </row>
    <row r="100" spans="1:7" x14ac:dyDescent="0.25">
      <c r="A100" s="25" t="s">
        <v>513</v>
      </c>
      <c r="B100" s="42" t="s">
        <v>2970</v>
      </c>
      <c r="C100" s="101">
        <v>9.2280799999999996E-3</v>
      </c>
      <c r="D100" s="101" t="s">
        <v>1142</v>
      </c>
      <c r="E100" s="101"/>
      <c r="F100" s="101">
        <f t="shared" si="1"/>
        <v>9.2280799999999996E-3</v>
      </c>
      <c r="G100" s="25"/>
    </row>
    <row r="101" spans="1:7" x14ac:dyDescent="0.25">
      <c r="A101" s="25" t="s">
        <v>514</v>
      </c>
      <c r="B101" s="42" t="s">
        <v>2971</v>
      </c>
      <c r="C101" s="101">
        <v>6.0629200000000003E-3</v>
      </c>
      <c r="D101" s="101" t="s">
        <v>1142</v>
      </c>
      <c r="E101" s="101"/>
      <c r="F101" s="101">
        <f t="shared" si="1"/>
        <v>6.0629200000000003E-3</v>
      </c>
      <c r="G101" s="25"/>
    </row>
    <row r="102" spans="1:7" x14ac:dyDescent="0.25">
      <c r="A102" s="25" t="s">
        <v>515</v>
      </c>
      <c r="B102" s="42" t="s">
        <v>2972</v>
      </c>
      <c r="C102" s="101">
        <v>8.2821919999999993E-2</v>
      </c>
      <c r="D102" s="101" t="s">
        <v>1142</v>
      </c>
      <c r="E102" s="101"/>
      <c r="F102" s="101">
        <f t="shared" si="1"/>
        <v>8.2821919999999993E-2</v>
      </c>
      <c r="G102" s="25"/>
    </row>
    <row r="103" spans="1:7" x14ac:dyDescent="0.25">
      <c r="A103" s="25" t="s">
        <v>516</v>
      </c>
      <c r="B103" s="42" t="s">
        <v>2973</v>
      </c>
      <c r="C103" s="101">
        <v>7.8019300000000003E-3</v>
      </c>
      <c r="D103" s="101" t="s">
        <v>1142</v>
      </c>
      <c r="E103" s="101"/>
      <c r="F103" s="101">
        <f t="shared" si="1"/>
        <v>7.8019300000000003E-3</v>
      </c>
      <c r="G103" s="25"/>
    </row>
    <row r="104" spans="1:7" x14ac:dyDescent="0.25">
      <c r="A104" s="25" t="s">
        <v>517</v>
      </c>
      <c r="B104" s="42" t="s">
        <v>2974</v>
      </c>
      <c r="C104" s="101">
        <v>2.501693E-2</v>
      </c>
      <c r="D104" s="101" t="s">
        <v>1142</v>
      </c>
      <c r="E104" s="101"/>
      <c r="F104" s="101">
        <f t="shared" si="1"/>
        <v>2.501693E-2</v>
      </c>
      <c r="G104" s="25"/>
    </row>
    <row r="105" spans="1:7" x14ac:dyDescent="0.25">
      <c r="A105" s="25" t="s">
        <v>518</v>
      </c>
      <c r="B105" s="42" t="s">
        <v>2975</v>
      </c>
      <c r="C105" s="101">
        <v>0.14205922000000001</v>
      </c>
      <c r="D105" s="101" t="s">
        <v>1142</v>
      </c>
      <c r="E105" s="101"/>
      <c r="F105" s="101">
        <f t="shared" si="1"/>
        <v>0.14205922000000001</v>
      </c>
      <c r="G105" s="25"/>
    </row>
    <row r="106" spans="1:7" x14ac:dyDescent="0.25">
      <c r="A106" s="25" t="s">
        <v>519</v>
      </c>
      <c r="B106" s="42" t="s">
        <v>2976</v>
      </c>
      <c r="C106" s="101">
        <v>0.32779929000000002</v>
      </c>
      <c r="D106" s="101" t="s">
        <v>1142</v>
      </c>
      <c r="E106" s="101"/>
      <c r="F106" s="101">
        <f t="shared" si="1"/>
        <v>0.32779929000000002</v>
      </c>
      <c r="G106" s="25"/>
    </row>
    <row r="107" spans="1:7" x14ac:dyDescent="0.25">
      <c r="A107" s="25" t="s">
        <v>520</v>
      </c>
      <c r="B107" s="42" t="s">
        <v>2977</v>
      </c>
      <c r="C107" s="101">
        <v>2.4722250000000001E-2</v>
      </c>
      <c r="D107" s="101" t="s">
        <v>1142</v>
      </c>
      <c r="E107" s="101"/>
      <c r="F107" s="101">
        <f t="shared" si="1"/>
        <v>2.4722250000000001E-2</v>
      </c>
      <c r="G107" s="25"/>
    </row>
    <row r="108" spans="1:7" x14ac:dyDescent="0.25">
      <c r="A108" s="25" t="s">
        <v>521</v>
      </c>
      <c r="B108" s="42" t="s">
        <v>2978</v>
      </c>
      <c r="C108" s="101">
        <v>0.14460618</v>
      </c>
      <c r="D108" s="101" t="s">
        <v>1142</v>
      </c>
      <c r="E108" s="101"/>
      <c r="F108" s="101">
        <f t="shared" si="1"/>
        <v>0.14460618</v>
      </c>
      <c r="G108" s="25"/>
    </row>
    <row r="109" spans="1:7" x14ac:dyDescent="0.25">
      <c r="A109" s="25" t="s">
        <v>522</v>
      </c>
      <c r="B109" s="42" t="s">
        <v>2979</v>
      </c>
      <c r="C109" s="101">
        <v>1.068911E-2</v>
      </c>
      <c r="D109" s="101" t="s">
        <v>1142</v>
      </c>
      <c r="E109" s="101"/>
      <c r="F109" s="101">
        <f t="shared" si="1"/>
        <v>1.068911E-2</v>
      </c>
      <c r="G109" s="25"/>
    </row>
    <row r="110" spans="1:7" x14ac:dyDescent="0.25">
      <c r="A110" s="25" t="s">
        <v>523</v>
      </c>
      <c r="B110" s="42" t="s">
        <v>2980</v>
      </c>
      <c r="C110" s="101">
        <v>0.2126962</v>
      </c>
      <c r="D110" s="101" t="s">
        <v>1142</v>
      </c>
      <c r="E110" s="101"/>
      <c r="F110" s="101">
        <f t="shared" si="1"/>
        <v>0.2126962</v>
      </c>
      <c r="G110" s="25"/>
    </row>
    <row r="111" spans="1:7" x14ac:dyDescent="0.25">
      <c r="A111" s="25" t="s">
        <v>524</v>
      </c>
      <c r="B111" s="42" t="s">
        <v>2981</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0.97553546999999996</v>
      </c>
      <c r="D150" s="101" t="str">
        <f>IF(C150="","","ND2")</f>
        <v>ND2</v>
      </c>
      <c r="E150" s="102"/>
      <c r="F150" s="101">
        <f>IF(C150="","",C150)</f>
        <v>0.97553546999999996</v>
      </c>
    </row>
    <row r="151" spans="1:7" x14ac:dyDescent="0.25">
      <c r="A151" s="25" t="s">
        <v>546</v>
      </c>
      <c r="B151" s="25" t="s">
        <v>2982</v>
      </c>
      <c r="C151" s="101">
        <v>2.4464530000000002E-2</v>
      </c>
      <c r="D151" s="101" t="str">
        <f>IF(C151="","","ND2")</f>
        <v>ND2</v>
      </c>
      <c r="E151" s="102"/>
      <c r="F151" s="101">
        <f>IF(C151="","",C151)</f>
        <v>2.4464530000000002E-2</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0.67841832999999996</v>
      </c>
      <c r="D160" s="126" t="str">
        <f>IF(C160="","","ND2")</f>
        <v>ND2</v>
      </c>
      <c r="E160" s="102"/>
      <c r="F160" s="126">
        <f>IF(C160="","",C160)</f>
        <v>0.67841832999999996</v>
      </c>
    </row>
    <row r="161" spans="1:7" x14ac:dyDescent="0.25">
      <c r="A161" s="25" t="s">
        <v>558</v>
      </c>
      <c r="B161" s="121" t="s">
        <v>559</v>
      </c>
      <c r="C161" s="126">
        <v>0.32158166999999999</v>
      </c>
      <c r="D161" s="126" t="str">
        <f>IF(C161="","","ND2")</f>
        <v>ND2</v>
      </c>
      <c r="E161" s="102"/>
      <c r="F161" s="126">
        <f>IF(C161="","",C161)</f>
        <v>0.32158166999999999</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2983</v>
      </c>
      <c r="C170" s="101">
        <v>1.7172130000000001E-2</v>
      </c>
      <c r="D170" s="101" t="str">
        <f>IF(C170="","","ND2")</f>
        <v>ND2</v>
      </c>
      <c r="E170" s="102"/>
      <c r="F170" s="101">
        <f>IF(C170="","",C170)</f>
        <v>1.7172130000000001E-2</v>
      </c>
    </row>
    <row r="171" spans="1:7" x14ac:dyDescent="0.25">
      <c r="A171" s="25" t="s">
        <v>570</v>
      </c>
      <c r="B171" s="21" t="s">
        <v>2984</v>
      </c>
      <c r="C171" s="101">
        <v>9.0098750000000005E-2</v>
      </c>
      <c r="D171" s="101" t="str">
        <f>IF(C171="","","ND2")</f>
        <v>ND2</v>
      </c>
      <c r="E171" s="102"/>
      <c r="F171" s="101">
        <f>IF(C171="","",C171)</f>
        <v>9.0098750000000005E-2</v>
      </c>
    </row>
    <row r="172" spans="1:7" x14ac:dyDescent="0.25">
      <c r="A172" s="25" t="s">
        <v>572</v>
      </c>
      <c r="B172" s="21" t="s">
        <v>2985</v>
      </c>
      <c r="C172" s="101">
        <v>0.18252370000000001</v>
      </c>
      <c r="D172" s="101" t="str">
        <f>IF(C172="","","ND2")</f>
        <v>ND2</v>
      </c>
      <c r="E172" s="101"/>
      <c r="F172" s="101">
        <f>IF(C172="","",C172)</f>
        <v>0.18252370000000001</v>
      </c>
    </row>
    <row r="173" spans="1:7" x14ac:dyDescent="0.25">
      <c r="A173" s="25" t="s">
        <v>574</v>
      </c>
      <c r="B173" s="21" t="s">
        <v>2986</v>
      </c>
      <c r="C173" s="101">
        <v>0.22602138999999999</v>
      </c>
      <c r="D173" s="101" t="str">
        <f>IF(C173="","","ND2")</f>
        <v>ND2</v>
      </c>
      <c r="E173" s="101"/>
      <c r="F173" s="101">
        <f>IF(C173="","",C173)</f>
        <v>0.22602138999999999</v>
      </c>
    </row>
    <row r="174" spans="1:7" x14ac:dyDescent="0.25">
      <c r="A174" s="25" t="s">
        <v>576</v>
      </c>
      <c r="B174" s="21" t="s">
        <v>2918</v>
      </c>
      <c r="C174" s="101">
        <v>0.48418402999999999</v>
      </c>
      <c r="D174" s="101" t="str">
        <f>IF(C174="","","ND2")</f>
        <v>ND2</v>
      </c>
      <c r="E174" s="101"/>
      <c r="F174" s="101">
        <f>IF(C174="","",C174)</f>
        <v>0.48418402999999999</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2987</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521.23089823153589</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2988</v>
      </c>
      <c r="C190" s="106">
        <v>0.60787824999999995</v>
      </c>
      <c r="D190" s="107">
        <v>43</v>
      </c>
      <c r="E190" s="39"/>
      <c r="F190" s="113">
        <f t="shared" ref="F190:F213" si="2">IF($C$214=0,"",IF(C190="[for completion]","",IF(C190="","",C190/$C$214)))</f>
        <v>2.9804140642695288E-4</v>
      </c>
      <c r="G190" s="113">
        <f t="shared" ref="G190:G213" si="3">IF($D$214=0,"",IF(D190="[for completion]","",IF(D190="","",D190/$D$214)))</f>
        <v>1.098901098901099E-2</v>
      </c>
    </row>
    <row r="191" spans="1:7" x14ac:dyDescent="0.25">
      <c r="A191" s="25" t="s">
        <v>596</v>
      </c>
      <c r="B191" s="42" t="s">
        <v>2989</v>
      </c>
      <c r="C191" s="106">
        <v>2.5697855399999998</v>
      </c>
      <c r="D191" s="107">
        <v>66</v>
      </c>
      <c r="E191" s="39"/>
      <c r="F191" s="113">
        <f t="shared" si="2"/>
        <v>1.2599603564648785E-3</v>
      </c>
      <c r="G191" s="113">
        <f t="shared" si="3"/>
        <v>1.6866854076156401E-2</v>
      </c>
    </row>
    <row r="192" spans="1:7" x14ac:dyDescent="0.25">
      <c r="A192" s="25" t="s">
        <v>597</v>
      </c>
      <c r="B192" s="42" t="s">
        <v>2990</v>
      </c>
      <c r="C192" s="106">
        <v>5.6666946400000002</v>
      </c>
      <c r="D192" s="107">
        <v>89</v>
      </c>
      <c r="E192" s="39"/>
      <c r="F192" s="113">
        <f t="shared" si="2"/>
        <v>2.7783682674905304E-3</v>
      </c>
      <c r="G192" s="113">
        <f t="shared" si="3"/>
        <v>2.2744697163301814E-2</v>
      </c>
    </row>
    <row r="193" spans="1:7" x14ac:dyDescent="0.25">
      <c r="A193" s="25" t="s">
        <v>598</v>
      </c>
      <c r="B193" s="42" t="s">
        <v>2991</v>
      </c>
      <c r="C193" s="106">
        <v>10.219805770000001</v>
      </c>
      <c r="D193" s="107">
        <v>114</v>
      </c>
      <c r="E193" s="39"/>
      <c r="F193" s="113">
        <f t="shared" si="2"/>
        <v>5.0107489206943799E-3</v>
      </c>
      <c r="G193" s="113">
        <f t="shared" si="3"/>
        <v>2.9133657040633785E-2</v>
      </c>
    </row>
    <row r="194" spans="1:7" x14ac:dyDescent="0.25">
      <c r="A194" s="25" t="s">
        <v>599</v>
      </c>
      <c r="B194" s="42" t="s">
        <v>2992</v>
      </c>
      <c r="C194" s="106">
        <v>35.162617590000004</v>
      </c>
      <c r="D194" s="107">
        <v>275</v>
      </c>
      <c r="E194" s="39"/>
      <c r="F194" s="113">
        <f t="shared" si="2"/>
        <v>1.7240156232233534E-2</v>
      </c>
      <c r="G194" s="113">
        <f t="shared" si="3"/>
        <v>7.0278558650651676E-2</v>
      </c>
    </row>
    <row r="195" spans="1:7" x14ac:dyDescent="0.25">
      <c r="A195" s="25" t="s">
        <v>600</v>
      </c>
      <c r="B195" s="42" t="s">
        <v>2993</v>
      </c>
      <c r="C195" s="106">
        <v>57.031601960000003</v>
      </c>
      <c r="D195" s="107">
        <v>322</v>
      </c>
      <c r="E195" s="39"/>
      <c r="F195" s="113">
        <f t="shared" si="2"/>
        <v>2.7962472516397097E-2</v>
      </c>
      <c r="G195" s="113">
        <f t="shared" si="3"/>
        <v>8.2289803220035776E-2</v>
      </c>
    </row>
    <row r="196" spans="1:7" x14ac:dyDescent="0.25">
      <c r="A196" s="25" t="s">
        <v>601</v>
      </c>
      <c r="B196" s="42" t="s">
        <v>2994</v>
      </c>
      <c r="C196" s="106">
        <v>64.553378839999993</v>
      </c>
      <c r="D196" s="107">
        <v>284</v>
      </c>
      <c r="E196" s="39"/>
      <c r="F196" s="113">
        <f t="shared" si="2"/>
        <v>3.1650383640285697E-2</v>
      </c>
      <c r="G196" s="113">
        <f t="shared" si="3"/>
        <v>7.2578584206491187E-2</v>
      </c>
    </row>
    <row r="197" spans="1:7" x14ac:dyDescent="0.25">
      <c r="A197" s="25" t="s">
        <v>602</v>
      </c>
      <c r="B197" s="42" t="s">
        <v>2995</v>
      </c>
      <c r="C197" s="106">
        <v>85.088722689999997</v>
      </c>
      <c r="D197" s="107">
        <v>306</v>
      </c>
      <c r="E197" s="39"/>
      <c r="F197" s="113">
        <f t="shared" si="2"/>
        <v>4.1718818828606841E-2</v>
      </c>
      <c r="G197" s="113">
        <f t="shared" si="3"/>
        <v>7.8200868898543316E-2</v>
      </c>
    </row>
    <row r="198" spans="1:7" x14ac:dyDescent="0.25">
      <c r="A198" s="25" t="s">
        <v>603</v>
      </c>
      <c r="B198" s="42" t="s">
        <v>2996</v>
      </c>
      <c r="C198" s="106">
        <v>82.423672789999998</v>
      </c>
      <c r="D198" s="107">
        <v>253</v>
      </c>
      <c r="E198" s="39"/>
      <c r="F198" s="113">
        <f t="shared" si="2"/>
        <v>4.0412150560094173E-2</v>
      </c>
      <c r="G198" s="113">
        <f t="shared" si="3"/>
        <v>6.4656273958599533E-2</v>
      </c>
    </row>
    <row r="199" spans="1:7" x14ac:dyDescent="0.25">
      <c r="A199" s="25" t="s">
        <v>604</v>
      </c>
      <c r="B199" s="42" t="s">
        <v>2997</v>
      </c>
      <c r="C199" s="106">
        <v>105.60439984</v>
      </c>
      <c r="D199" s="107">
        <v>280</v>
      </c>
      <c r="E199" s="42"/>
      <c r="F199" s="113">
        <f t="shared" si="2"/>
        <v>5.1777611475962299E-2</v>
      </c>
      <c r="G199" s="113">
        <f t="shared" si="3"/>
        <v>7.1556350626118065E-2</v>
      </c>
    </row>
    <row r="200" spans="1:7" x14ac:dyDescent="0.25">
      <c r="A200" s="25" t="s">
        <v>605</v>
      </c>
      <c r="B200" s="42" t="s">
        <v>2998</v>
      </c>
      <c r="C200" s="106">
        <v>90.305632700000004</v>
      </c>
      <c r="D200" s="107">
        <v>210</v>
      </c>
      <c r="E200" s="42"/>
      <c r="F200" s="113">
        <f t="shared" si="2"/>
        <v>4.427665865357714E-2</v>
      </c>
      <c r="G200" s="113">
        <f t="shared" si="3"/>
        <v>5.3667262969588549E-2</v>
      </c>
    </row>
    <row r="201" spans="1:7" x14ac:dyDescent="0.25">
      <c r="A201" s="25" t="s">
        <v>606</v>
      </c>
      <c r="B201" s="42" t="s">
        <v>2999</v>
      </c>
      <c r="C201" s="106">
        <v>98.04447725</v>
      </c>
      <c r="D201" s="107">
        <v>205</v>
      </c>
      <c r="E201" s="42"/>
      <c r="F201" s="113">
        <f t="shared" si="2"/>
        <v>4.8070997592010216E-2</v>
      </c>
      <c r="G201" s="113">
        <f t="shared" si="3"/>
        <v>5.238947099412216E-2</v>
      </c>
    </row>
    <row r="202" spans="1:7" x14ac:dyDescent="0.25">
      <c r="A202" s="25" t="s">
        <v>607</v>
      </c>
      <c r="B202" s="42" t="s">
        <v>3000</v>
      </c>
      <c r="C202" s="106">
        <v>82.053466619999995</v>
      </c>
      <c r="D202" s="107">
        <v>156</v>
      </c>
      <c r="E202" s="42"/>
      <c r="F202" s="113">
        <f t="shared" si="2"/>
        <v>4.0230639266385711E-2</v>
      </c>
      <c r="G202" s="113">
        <f t="shared" si="3"/>
        <v>3.9867109634551492E-2</v>
      </c>
    </row>
    <row r="203" spans="1:7" x14ac:dyDescent="0.25">
      <c r="A203" s="25" t="s">
        <v>608</v>
      </c>
      <c r="B203" s="42" t="s">
        <v>3001</v>
      </c>
      <c r="C203" s="106">
        <v>96.124507149999999</v>
      </c>
      <c r="D203" s="107">
        <v>166</v>
      </c>
      <c r="E203" s="42"/>
      <c r="F203" s="113">
        <f t="shared" si="2"/>
        <v>4.712964035657418E-2</v>
      </c>
      <c r="G203" s="113">
        <f t="shared" si="3"/>
        <v>4.2422693585484283E-2</v>
      </c>
    </row>
    <row r="204" spans="1:7" x14ac:dyDescent="0.25">
      <c r="A204" s="25" t="s">
        <v>609</v>
      </c>
      <c r="B204" s="42" t="s">
        <v>3002</v>
      </c>
      <c r="C204" s="106">
        <v>82.229925820000005</v>
      </c>
      <c r="D204" s="107">
        <v>131</v>
      </c>
      <c r="E204" s="42"/>
      <c r="F204" s="113">
        <f t="shared" si="2"/>
        <v>4.0317156834903715E-2</v>
      </c>
      <c r="G204" s="113">
        <f t="shared" si="3"/>
        <v>3.3478149757219522E-2</v>
      </c>
    </row>
    <row r="205" spans="1:7" x14ac:dyDescent="0.25">
      <c r="A205" s="25" t="s">
        <v>610</v>
      </c>
      <c r="B205" s="42" t="s">
        <v>3003</v>
      </c>
      <c r="C205" s="106">
        <v>81.926006419999993</v>
      </c>
      <c r="D205" s="107">
        <v>121</v>
      </c>
      <c r="F205" s="113">
        <f t="shared" si="2"/>
        <v>4.0168145802815559E-2</v>
      </c>
      <c r="G205" s="113">
        <f t="shared" si="3"/>
        <v>3.0922565806286738E-2</v>
      </c>
    </row>
    <row r="206" spans="1:7" x14ac:dyDescent="0.25">
      <c r="A206" s="25" t="s">
        <v>611</v>
      </c>
      <c r="B206" s="42" t="s">
        <v>3004</v>
      </c>
      <c r="C206" s="106">
        <v>70.568882200000004</v>
      </c>
      <c r="D206" s="107">
        <v>97</v>
      </c>
      <c r="E206" s="95"/>
      <c r="F206" s="113">
        <f t="shared" si="2"/>
        <v>3.4599772077494075E-2</v>
      </c>
      <c r="G206" s="113">
        <f t="shared" si="3"/>
        <v>2.4789164324048044E-2</v>
      </c>
    </row>
    <row r="207" spans="1:7" x14ac:dyDescent="0.25">
      <c r="A207" s="25" t="s">
        <v>612</v>
      </c>
      <c r="B207" s="42" t="s">
        <v>3005</v>
      </c>
      <c r="C207" s="106">
        <v>69.12361301</v>
      </c>
      <c r="D207" s="107">
        <v>89</v>
      </c>
      <c r="E207" s="95"/>
      <c r="F207" s="113">
        <f t="shared" si="2"/>
        <v>3.3891159683395185E-2</v>
      </c>
      <c r="G207" s="113">
        <f t="shared" si="3"/>
        <v>2.2744697163301814E-2</v>
      </c>
    </row>
    <row r="208" spans="1:7" x14ac:dyDescent="0.25">
      <c r="A208" s="25" t="s">
        <v>613</v>
      </c>
      <c r="B208" s="42" t="s">
        <v>3006</v>
      </c>
      <c r="C208" s="106">
        <v>67.93506524</v>
      </c>
      <c r="D208" s="107">
        <v>82</v>
      </c>
      <c r="E208" s="95"/>
      <c r="F208" s="113">
        <f t="shared" si="2"/>
        <v>3.3308417252692291E-2</v>
      </c>
      <c r="G208" s="113">
        <f t="shared" si="3"/>
        <v>2.0955788397648861E-2</v>
      </c>
    </row>
    <row r="209" spans="1:7" x14ac:dyDescent="0.25">
      <c r="A209" s="25" t="s">
        <v>614</v>
      </c>
      <c r="B209" s="42" t="s">
        <v>3007</v>
      </c>
      <c r="C209" s="106">
        <v>62.421580040000002</v>
      </c>
      <c r="D209" s="107">
        <v>71</v>
      </c>
      <c r="E209" s="95"/>
      <c r="F209" s="113">
        <f t="shared" si="2"/>
        <v>3.0605167246096091E-2</v>
      </c>
      <c r="G209" s="113">
        <f t="shared" si="3"/>
        <v>1.8144646051622797E-2</v>
      </c>
    </row>
    <row r="210" spans="1:7" x14ac:dyDescent="0.25">
      <c r="A210" s="25" t="s">
        <v>615</v>
      </c>
      <c r="B210" s="42" t="s">
        <v>3008</v>
      </c>
      <c r="C210" s="106">
        <v>54.661287549999997</v>
      </c>
      <c r="D210" s="107">
        <v>59</v>
      </c>
      <c r="E210" s="95"/>
      <c r="F210" s="113">
        <f t="shared" si="2"/>
        <v>2.6800312428533327E-2</v>
      </c>
      <c r="G210" s="113">
        <f t="shared" si="3"/>
        <v>1.507794531050345E-2</v>
      </c>
    </row>
    <row r="211" spans="1:7" x14ac:dyDescent="0.25">
      <c r="A211" s="25" t="s">
        <v>616</v>
      </c>
      <c r="B211" s="42" t="s">
        <v>3009</v>
      </c>
      <c r="C211" s="106">
        <v>71.632468689999996</v>
      </c>
      <c r="D211" s="107">
        <v>73</v>
      </c>
      <c r="E211" s="95"/>
      <c r="F211" s="113">
        <f t="shared" si="2"/>
        <v>3.5121246259760514E-2</v>
      </c>
      <c r="G211" s="113">
        <f t="shared" si="3"/>
        <v>1.8655762841809354E-2</v>
      </c>
    </row>
    <row r="212" spans="1:7" x14ac:dyDescent="0.25">
      <c r="A212" s="25" t="s">
        <v>617</v>
      </c>
      <c r="B212" s="42" t="s">
        <v>3010</v>
      </c>
      <c r="C212" s="106">
        <v>663.62103418000004</v>
      </c>
      <c r="D212" s="107">
        <v>421</v>
      </c>
      <c r="E212" s="95"/>
      <c r="F212" s="113">
        <f t="shared" si="2"/>
        <v>0.3253719743411056</v>
      </c>
      <c r="G212" s="113">
        <f t="shared" si="3"/>
        <v>0.10759008433427038</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2039.5765047800001</v>
      </c>
      <c r="D214" s="50">
        <f>SUM(D190:D213)</f>
        <v>3913</v>
      </c>
      <c r="E214" s="95"/>
      <c r="F214" s="122">
        <f>SUM(F190:F213)</f>
        <v>1</v>
      </c>
      <c r="G214" s="122">
        <f>SUM(G190:G213)</f>
        <v>1.0000000000000002</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0.63758409999999999</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231.73195261999999</v>
      </c>
      <c r="D219" s="107">
        <v>999</v>
      </c>
      <c r="F219" s="113">
        <f t="shared" ref="F219:F226" si="4">IF($C$227=0,"",IF(C219="[for completion]","",C219/$C$227))</f>
        <v>0.11361768096313497</v>
      </c>
      <c r="G219" s="113">
        <f t="shared" ref="G219:G226" si="5">IF($D$227=0,"",IF(D219="[for completion]","",D219/$D$227))</f>
        <v>0.25530283669818554</v>
      </c>
    </row>
    <row r="220" spans="1:7" x14ac:dyDescent="0.25">
      <c r="A220" s="25" t="s">
        <v>626</v>
      </c>
      <c r="B220" s="25" t="s">
        <v>3011</v>
      </c>
      <c r="C220" s="106">
        <v>260.21420028</v>
      </c>
      <c r="D220" s="107">
        <v>585</v>
      </c>
      <c r="F220" s="113">
        <f t="shared" si="4"/>
        <v>0.12758246610026924</v>
      </c>
      <c r="G220" s="113">
        <f t="shared" si="5"/>
        <v>0.14950166112956811</v>
      </c>
    </row>
    <row r="221" spans="1:7" x14ac:dyDescent="0.25">
      <c r="A221" s="25" t="s">
        <v>628</v>
      </c>
      <c r="B221" s="25" t="s">
        <v>3012</v>
      </c>
      <c r="C221" s="106">
        <v>359.74129562000002</v>
      </c>
      <c r="D221" s="107">
        <v>663</v>
      </c>
      <c r="F221" s="113">
        <f t="shared" si="4"/>
        <v>0.17638038817220231</v>
      </c>
      <c r="G221" s="113">
        <f t="shared" si="5"/>
        <v>0.16943521594684385</v>
      </c>
    </row>
    <row r="222" spans="1:7" x14ac:dyDescent="0.25">
      <c r="A222" s="25" t="s">
        <v>630</v>
      </c>
      <c r="B222" s="25" t="s">
        <v>3013</v>
      </c>
      <c r="C222" s="106">
        <v>402.26837870000003</v>
      </c>
      <c r="D222" s="107">
        <v>646</v>
      </c>
      <c r="F222" s="113">
        <f t="shared" si="4"/>
        <v>0.19723132609011443</v>
      </c>
      <c r="G222" s="113">
        <f t="shared" si="5"/>
        <v>0.16509072323025811</v>
      </c>
    </row>
    <row r="223" spans="1:7" x14ac:dyDescent="0.25">
      <c r="A223" s="25" t="s">
        <v>632</v>
      </c>
      <c r="B223" s="25" t="s">
        <v>3014</v>
      </c>
      <c r="C223" s="106">
        <v>333.23108044999998</v>
      </c>
      <c r="D223" s="107">
        <v>449</v>
      </c>
      <c r="F223" s="113">
        <f t="shared" si="4"/>
        <v>0.16338248634901986</v>
      </c>
      <c r="G223" s="113">
        <f t="shared" si="5"/>
        <v>0.11474571939688219</v>
      </c>
    </row>
    <row r="224" spans="1:7" x14ac:dyDescent="0.25">
      <c r="A224" s="25" t="s">
        <v>634</v>
      </c>
      <c r="B224" s="25" t="s">
        <v>3015</v>
      </c>
      <c r="C224" s="106">
        <v>270.87826432999998</v>
      </c>
      <c r="D224" s="107">
        <v>337</v>
      </c>
      <c r="F224" s="113">
        <f t="shared" si="4"/>
        <v>0.13281103390589333</v>
      </c>
      <c r="G224" s="113">
        <f t="shared" si="5"/>
        <v>8.6123179146434956E-2</v>
      </c>
    </row>
    <row r="225" spans="1:7" x14ac:dyDescent="0.25">
      <c r="A225" s="25" t="s">
        <v>636</v>
      </c>
      <c r="B225" s="25" t="s">
        <v>3016</v>
      </c>
      <c r="C225" s="106">
        <v>155.34164342</v>
      </c>
      <c r="D225" s="107">
        <v>200</v>
      </c>
      <c r="F225" s="113">
        <f t="shared" si="4"/>
        <v>7.6163675672835815E-2</v>
      </c>
      <c r="G225" s="113">
        <f t="shared" si="5"/>
        <v>5.1111679018655765E-2</v>
      </c>
    </row>
    <row r="226" spans="1:7" x14ac:dyDescent="0.25">
      <c r="A226" s="25" t="s">
        <v>638</v>
      </c>
      <c r="B226" s="25" t="s">
        <v>3017</v>
      </c>
      <c r="C226" s="106">
        <v>26.16968936</v>
      </c>
      <c r="D226" s="107">
        <v>34</v>
      </c>
      <c r="F226" s="113">
        <f t="shared" si="4"/>
        <v>1.2830942746530023E-2</v>
      </c>
      <c r="G226" s="113">
        <f t="shared" si="5"/>
        <v>8.6889854331714794E-3</v>
      </c>
    </row>
    <row r="227" spans="1:7" x14ac:dyDescent="0.25">
      <c r="A227" s="25" t="s">
        <v>640</v>
      </c>
      <c r="B227" s="52" t="s">
        <v>92</v>
      </c>
      <c r="C227" s="106">
        <f>SUM(C219:C226)</f>
        <v>2039.5765047800001</v>
      </c>
      <c r="D227" s="107">
        <f>SUM(D219:D226)</f>
        <v>3913</v>
      </c>
      <c r="F227" s="101">
        <f>SUM(F219:F226)</f>
        <v>1</v>
      </c>
      <c r="G227" s="101">
        <f>SUM(G219:G226)</f>
        <v>0.99999999999999989</v>
      </c>
    </row>
    <row r="228" spans="1:7" outlineLevel="1" x14ac:dyDescent="0.25">
      <c r="A228" s="25" t="s">
        <v>641</v>
      </c>
      <c r="B228" s="54" t="s">
        <v>3018</v>
      </c>
      <c r="C228" s="106">
        <v>26.16968936</v>
      </c>
      <c r="D228" s="107">
        <v>34</v>
      </c>
      <c r="F228" s="113">
        <f t="shared" ref="F228:F233" si="6">IF($C$227=0,"",IF(C228="[for completion]","",C228/$C$227))</f>
        <v>1.2830942746530023E-2</v>
      </c>
      <c r="G228" s="113">
        <f t="shared" ref="G228:G233" si="7">IF($D$227=0,"",IF(D228="[for completion]","",D228/$D$227))</f>
        <v>8.6889854331714794E-3</v>
      </c>
    </row>
    <row r="229" spans="1:7" outlineLevel="1" x14ac:dyDescent="0.25">
      <c r="A229" s="25" t="s">
        <v>643</v>
      </c>
      <c r="B229" s="54" t="s">
        <v>3019</v>
      </c>
      <c r="C229" s="106">
        <v>0</v>
      </c>
      <c r="D229" s="107">
        <v>0</v>
      </c>
      <c r="F229" s="113">
        <f t="shared" si="6"/>
        <v>0</v>
      </c>
      <c r="G229" s="113">
        <f t="shared" si="7"/>
        <v>0</v>
      </c>
    </row>
    <row r="230" spans="1:7" outlineLevel="1" x14ac:dyDescent="0.25">
      <c r="A230" s="25" t="s">
        <v>645</v>
      </c>
      <c r="B230" s="54" t="s">
        <v>3020</v>
      </c>
      <c r="C230" s="106">
        <v>0</v>
      </c>
      <c r="D230" s="107">
        <v>0</v>
      </c>
      <c r="F230" s="113">
        <f t="shared" si="6"/>
        <v>0</v>
      </c>
      <c r="G230" s="113">
        <f t="shared" si="7"/>
        <v>0</v>
      </c>
    </row>
    <row r="231" spans="1:7" outlineLevel="1" x14ac:dyDescent="0.25">
      <c r="A231" s="25" t="s">
        <v>647</v>
      </c>
      <c r="B231" s="54" t="s">
        <v>3021</v>
      </c>
      <c r="C231" s="106">
        <v>0</v>
      </c>
      <c r="D231" s="107">
        <v>0</v>
      </c>
      <c r="F231" s="113">
        <f t="shared" si="6"/>
        <v>0</v>
      </c>
      <c r="G231" s="113">
        <f t="shared" si="7"/>
        <v>0</v>
      </c>
    </row>
    <row r="232" spans="1:7" outlineLevel="1" x14ac:dyDescent="0.25">
      <c r="A232" s="25" t="s">
        <v>649</v>
      </c>
      <c r="B232" s="54" t="s">
        <v>3022</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0.47549267000000001</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742.44857267999998</v>
      </c>
      <c r="D241" s="107">
        <v>2126</v>
      </c>
      <c r="F241" s="113">
        <f t="shared" ref="F241:F248" si="8">IF($C$249=0,"",IF(C241="[Mark as ND1 if not relevant]","",C241/$C$249))</f>
        <v>0.36402094794678203</v>
      </c>
      <c r="G241" s="113">
        <f t="shared" ref="G241:G248" si="9">IF($D$249=0,"",IF(D241="[Mark as ND1 if not relevant]","",D241/$D$249))</f>
        <v>0.54331714796831077</v>
      </c>
    </row>
    <row r="242" spans="1:7" x14ac:dyDescent="0.25">
      <c r="A242" s="25" t="s">
        <v>659</v>
      </c>
      <c r="B242" s="25" t="s">
        <v>3011</v>
      </c>
      <c r="C242" s="106">
        <v>407.92638388</v>
      </c>
      <c r="D242" s="107">
        <v>650</v>
      </c>
      <c r="F242" s="113">
        <f t="shared" si="8"/>
        <v>0.20000543393394365</v>
      </c>
      <c r="G242" s="113">
        <f t="shared" si="9"/>
        <v>0.16611295681063123</v>
      </c>
    </row>
    <row r="243" spans="1:7" x14ac:dyDescent="0.25">
      <c r="A243" s="25" t="s">
        <v>660</v>
      </c>
      <c r="B243" s="25" t="s">
        <v>3012</v>
      </c>
      <c r="C243" s="106">
        <v>371.05152842000001</v>
      </c>
      <c r="D243" s="107">
        <v>524</v>
      </c>
      <c r="F243" s="113">
        <f t="shared" si="8"/>
        <v>0.18192577113454425</v>
      </c>
      <c r="G243" s="113">
        <f t="shared" si="9"/>
        <v>0.13391259902887809</v>
      </c>
    </row>
    <row r="244" spans="1:7" x14ac:dyDescent="0.25">
      <c r="A244" s="25" t="s">
        <v>661</v>
      </c>
      <c r="B244" s="25" t="s">
        <v>3013</v>
      </c>
      <c r="C244" s="106">
        <v>286.10594100999998</v>
      </c>
      <c r="D244" s="107">
        <v>350</v>
      </c>
      <c r="F244" s="113">
        <f t="shared" si="8"/>
        <v>0.1402771312277207</v>
      </c>
      <c r="G244" s="113">
        <f t="shared" si="9"/>
        <v>8.9445438282647588E-2</v>
      </c>
    </row>
    <row r="245" spans="1:7" x14ac:dyDescent="0.25">
      <c r="A245" s="25" t="s">
        <v>662</v>
      </c>
      <c r="B245" s="25" t="s">
        <v>3014</v>
      </c>
      <c r="C245" s="106">
        <v>137.26226115</v>
      </c>
      <c r="D245" s="107">
        <v>167</v>
      </c>
      <c r="F245" s="113">
        <f t="shared" si="8"/>
        <v>6.7299393196729271E-2</v>
      </c>
      <c r="G245" s="113">
        <f t="shared" si="9"/>
        <v>4.2678251980577564E-2</v>
      </c>
    </row>
    <row r="246" spans="1:7" x14ac:dyDescent="0.25">
      <c r="A246" s="25" t="s">
        <v>663</v>
      </c>
      <c r="B246" s="25" t="s">
        <v>3015</v>
      </c>
      <c r="C246" s="106">
        <v>66.733882129999998</v>
      </c>
      <c r="D246" s="107">
        <v>72</v>
      </c>
      <c r="F246" s="113">
        <f t="shared" si="8"/>
        <v>3.271947974179977E-2</v>
      </c>
      <c r="G246" s="113">
        <f t="shared" si="9"/>
        <v>1.8400204446716074E-2</v>
      </c>
    </row>
    <row r="247" spans="1:7" x14ac:dyDescent="0.25">
      <c r="A247" s="25" t="s">
        <v>664</v>
      </c>
      <c r="B247" s="25" t="s">
        <v>3016</v>
      </c>
      <c r="C247" s="106">
        <v>28.047935509999999</v>
      </c>
      <c r="D247" s="107">
        <v>24</v>
      </c>
      <c r="F247" s="113">
        <f t="shared" si="8"/>
        <v>1.3751842818480301E-2</v>
      </c>
      <c r="G247" s="113">
        <f t="shared" si="9"/>
        <v>6.1334014822386918E-3</v>
      </c>
    </row>
    <row r="248" spans="1:7" x14ac:dyDescent="0.25">
      <c r="A248" s="25" t="s">
        <v>665</v>
      </c>
      <c r="B248" s="25" t="s">
        <v>3023</v>
      </c>
      <c r="C248" s="106">
        <v>0</v>
      </c>
      <c r="D248" s="107">
        <v>0</v>
      </c>
      <c r="F248" s="113">
        <f t="shared" si="8"/>
        <v>0</v>
      </c>
      <c r="G248" s="113">
        <f t="shared" si="9"/>
        <v>0</v>
      </c>
    </row>
    <row r="249" spans="1:7" x14ac:dyDescent="0.25">
      <c r="A249" s="25" t="s">
        <v>666</v>
      </c>
      <c r="B249" s="52" t="s">
        <v>92</v>
      </c>
      <c r="C249" s="106">
        <f>SUM(C241:C248)</f>
        <v>2039.5765047800001</v>
      </c>
      <c r="D249" s="107">
        <f>SUM(D241:D248)</f>
        <v>3913</v>
      </c>
      <c r="F249" s="101">
        <f>SUM(F241:F248)</f>
        <v>0.99999999999999989</v>
      </c>
      <c r="G249" s="101">
        <f>SUM(G241:G248)</f>
        <v>1</v>
      </c>
    </row>
    <row r="250" spans="1:7" outlineLevel="1" x14ac:dyDescent="0.25">
      <c r="A250" s="25" t="s">
        <v>667</v>
      </c>
      <c r="B250" s="54" t="s">
        <v>3018</v>
      </c>
      <c r="C250" s="106">
        <v>0</v>
      </c>
      <c r="D250" s="107">
        <v>0</v>
      </c>
      <c r="F250" s="113">
        <f t="shared" ref="F250:F255" si="10">IF($C$249=0,"",IF(C250="[for completion]","",C250/$C$249))</f>
        <v>0</v>
      </c>
      <c r="G250" s="113">
        <f t="shared" ref="G250:G255" si="11">IF($D$249=0,"",IF(D250="[for completion]","",D250/$D$249))</f>
        <v>0</v>
      </c>
    </row>
    <row r="251" spans="1:7" outlineLevel="1" x14ac:dyDescent="0.25">
      <c r="A251" s="25" t="s">
        <v>668</v>
      </c>
      <c r="B251" s="54" t="s">
        <v>3019</v>
      </c>
      <c r="C251" s="106">
        <v>0</v>
      </c>
      <c r="D251" s="107">
        <v>0</v>
      </c>
      <c r="F251" s="113">
        <f t="shared" si="10"/>
        <v>0</v>
      </c>
      <c r="G251" s="113">
        <f t="shared" si="11"/>
        <v>0</v>
      </c>
    </row>
    <row r="252" spans="1:7" outlineLevel="1" x14ac:dyDescent="0.25">
      <c r="A252" s="25" t="s">
        <v>669</v>
      </c>
      <c r="B252" s="54" t="s">
        <v>3020</v>
      </c>
      <c r="C252" s="106">
        <v>0</v>
      </c>
      <c r="D252" s="107">
        <v>0</v>
      </c>
      <c r="F252" s="113">
        <f t="shared" si="10"/>
        <v>0</v>
      </c>
      <c r="G252" s="113">
        <f t="shared" si="11"/>
        <v>0</v>
      </c>
    </row>
    <row r="253" spans="1:7" outlineLevel="1" x14ac:dyDescent="0.25">
      <c r="A253" s="25" t="s">
        <v>670</v>
      </c>
      <c r="B253" s="54" t="s">
        <v>3021</v>
      </c>
      <c r="C253" s="106">
        <v>0</v>
      </c>
      <c r="D253" s="107">
        <v>0</v>
      </c>
      <c r="F253" s="113">
        <f t="shared" si="10"/>
        <v>0</v>
      </c>
      <c r="G253" s="113">
        <f t="shared" si="11"/>
        <v>0</v>
      </c>
    </row>
    <row r="254" spans="1:7" outlineLevel="1" x14ac:dyDescent="0.25">
      <c r="A254" s="25" t="s">
        <v>671</v>
      </c>
      <c r="B254" s="54" t="s">
        <v>3022</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2039.5765047800001</v>
      </c>
      <c r="D287" s="107">
        <v>3913</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2039.5765047800001</v>
      </c>
      <c r="D305" s="107">
        <f>SUM(D287:D304)</f>
        <v>3913</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2039.5765047800001</v>
      </c>
      <c r="D310" s="107">
        <v>3913</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2039.5765047800001</v>
      </c>
      <c r="D328" s="107">
        <f>SUM(D310:D327)</f>
        <v>3913</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2039.5765047800001</v>
      </c>
      <c r="D345" s="107">
        <v>3913</v>
      </c>
      <c r="F345" s="113">
        <f t="shared" si="16"/>
        <v>1</v>
      </c>
      <c r="G345" s="113">
        <f t="shared" si="17"/>
        <v>1</v>
      </c>
    </row>
    <row r="346" spans="1:7" customFormat="1" x14ac:dyDescent="0.25">
      <c r="A346" s="25" t="s">
        <v>2560</v>
      </c>
      <c r="B346" s="42" t="s">
        <v>92</v>
      </c>
      <c r="C346" s="106">
        <f>SUM(C333:C345)</f>
        <v>2039.5765047800001</v>
      </c>
      <c r="D346" s="107">
        <f>SUM(D333:D345)</f>
        <v>3913</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1773.6936142100001</v>
      </c>
      <c r="D358" s="107">
        <v>3241</v>
      </c>
      <c r="E358" s="31"/>
      <c r="F358" s="113">
        <f t="shared" ref="F358:F364" si="18">IF($C$365=0,"",IF(C358="[For completion]","",C358/$C$365))</f>
        <v>0.86963818716931163</v>
      </c>
      <c r="G358" s="113">
        <f t="shared" ref="G358:G364" si="19">IF($D$365=0,"",IF(D358="[For completion]","",D358/$D$365))</f>
        <v>0.82826475849731662</v>
      </c>
    </row>
    <row r="359" spans="1:7" customFormat="1" x14ac:dyDescent="0.25">
      <c r="A359" s="25" t="s">
        <v>2369</v>
      </c>
      <c r="B359" s="127" t="s">
        <v>1906</v>
      </c>
      <c r="C359" s="106">
        <v>265.12031807</v>
      </c>
      <c r="D359" s="107">
        <v>670</v>
      </c>
      <c r="E359" s="31"/>
      <c r="F359" s="113">
        <f t="shared" si="18"/>
        <v>0.12998792516419841</v>
      </c>
      <c r="G359" s="113">
        <f t="shared" si="19"/>
        <v>0.17122412471249682</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0.76257249999999999</v>
      </c>
      <c r="D364" s="25">
        <v>2</v>
      </c>
      <c r="E364" s="31"/>
      <c r="F364" s="113">
        <f t="shared" si="18"/>
        <v>3.7388766648998798E-4</v>
      </c>
      <c r="G364" s="113">
        <f t="shared" si="19"/>
        <v>5.1111679018655762E-4</v>
      </c>
    </row>
    <row r="365" spans="1:7" customFormat="1" x14ac:dyDescent="0.25">
      <c r="A365" s="25" t="s">
        <v>2375</v>
      </c>
      <c r="B365" s="42" t="s">
        <v>92</v>
      </c>
      <c r="C365" s="106">
        <f>SUM(C358:C364)</f>
        <v>2039.5765047800001</v>
      </c>
      <c r="D365" s="107">
        <f>SUM(D358:D364)</f>
        <v>3913</v>
      </c>
      <c r="E365" s="31"/>
      <c r="F365" s="121">
        <f>SUM(F358:F364)</f>
        <v>1</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3024</v>
      </c>
      <c r="C368" s="106">
        <v>0</v>
      </c>
      <c r="D368" s="107">
        <v>0</v>
      </c>
      <c r="E368" s="31"/>
      <c r="F368" s="113">
        <f>IF($C$372=0,"",IF(C368="[For completion]","",C368/$C$372))</f>
        <v>0</v>
      </c>
      <c r="G368" s="113">
        <f>IF($D$372=0,"",IF(D368="[For completion]","",D368/$D$372))</f>
        <v>0</v>
      </c>
    </row>
    <row r="369" spans="1:7" customFormat="1" x14ac:dyDescent="0.25">
      <c r="A369" s="25" t="s">
        <v>2377</v>
      </c>
      <c r="B369" s="127" t="s">
        <v>3025</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3026</v>
      </c>
      <c r="C371" s="106">
        <v>2039.5765047800001</v>
      </c>
      <c r="D371" s="107">
        <v>3913</v>
      </c>
      <c r="E371" s="31"/>
      <c r="F371" s="113">
        <f>IF($C$372=0,"",IF(C371="[For completion]","",C371/$C$372))</f>
        <v>1</v>
      </c>
      <c r="G371" s="113">
        <f>IF($D$372=0,"",IF(D371="[For completion]","",D371/$D$372))</f>
        <v>1</v>
      </c>
    </row>
    <row r="372" spans="1:7" customFormat="1" x14ac:dyDescent="0.25">
      <c r="A372" s="25" t="s">
        <v>2380</v>
      </c>
      <c r="B372" s="42" t="s">
        <v>92</v>
      </c>
      <c r="C372" s="106">
        <f>SUM(C368:C371)</f>
        <v>2039.5765047800001</v>
      </c>
      <c r="D372" s="107">
        <f>SUM(D368:D371)</f>
        <v>3913</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3039</v>
      </c>
      <c r="C6" s="177" t="s">
        <v>3040</v>
      </c>
    </row>
    <row r="7" spans="1:3" x14ac:dyDescent="0.25">
      <c r="A7" s="1" t="s">
        <v>1110</v>
      </c>
      <c r="B7" s="39" t="s">
        <v>3043</v>
      </c>
      <c r="C7" s="177" t="s">
        <v>3044</v>
      </c>
    </row>
    <row r="8" spans="1:3" x14ac:dyDescent="0.25">
      <c r="A8" s="1" t="s">
        <v>1111</v>
      </c>
      <c r="B8" s="39" t="s">
        <v>3041</v>
      </c>
      <c r="C8" s="177" t="s">
        <v>3042</v>
      </c>
    </row>
    <row r="9" spans="1:3" x14ac:dyDescent="0.25">
      <c r="A9" s="1" t="s">
        <v>1112</v>
      </c>
      <c r="B9" s="39" t="s">
        <v>1113</v>
      </c>
      <c r="C9" s="138" t="s">
        <v>3029</v>
      </c>
    </row>
    <row r="10" spans="1:3" ht="32.1" customHeight="1" x14ac:dyDescent="0.25">
      <c r="A10" s="1" t="s">
        <v>1114</v>
      </c>
      <c r="B10" s="39" t="s">
        <v>3034</v>
      </c>
      <c r="C10" s="138" t="s">
        <v>3035</v>
      </c>
    </row>
    <row r="11" spans="1:3" ht="47.25" customHeight="1" x14ac:dyDescent="0.25">
      <c r="A11" s="1" t="s">
        <v>1115</v>
      </c>
      <c r="B11" s="39" t="s">
        <v>3036</v>
      </c>
      <c r="C11" s="138" t="s">
        <v>3037</v>
      </c>
    </row>
    <row r="12" spans="1:3" ht="45" x14ac:dyDescent="0.25">
      <c r="A12" s="1" t="s">
        <v>1116</v>
      </c>
      <c r="B12" s="39" t="s">
        <v>1117</v>
      </c>
      <c r="C12" s="138" t="s">
        <v>3032</v>
      </c>
    </row>
    <row r="13" spans="1:3" x14ac:dyDescent="0.25">
      <c r="A13" s="1" t="s">
        <v>1118</v>
      </c>
      <c r="B13" s="39" t="s">
        <v>1119</v>
      </c>
      <c r="C13" s="138" t="s">
        <v>3031</v>
      </c>
    </row>
    <row r="14" spans="1:3" ht="30" x14ac:dyDescent="0.25">
      <c r="A14" s="1" t="s">
        <v>1120</v>
      </c>
      <c r="B14" s="39" t="s">
        <v>1121</v>
      </c>
      <c r="C14" s="138" t="s">
        <v>3030</v>
      </c>
    </row>
    <row r="15" spans="1:3" x14ac:dyDescent="0.25">
      <c r="A15" s="1" t="s">
        <v>1122</v>
      </c>
      <c r="B15" s="39" t="s">
        <v>1123</v>
      </c>
      <c r="C15" s="138" t="s">
        <v>3033</v>
      </c>
    </row>
    <row r="16" spans="1:3" ht="30" x14ac:dyDescent="0.25">
      <c r="A16" s="1" t="s">
        <v>1124</v>
      </c>
      <c r="B16" s="39" t="s">
        <v>1125</v>
      </c>
      <c r="C16" s="138" t="s">
        <v>3027</v>
      </c>
    </row>
    <row r="17" spans="1:3" ht="16.899999999999999" customHeight="1" x14ac:dyDescent="0.25">
      <c r="A17" s="1" t="s">
        <v>1126</v>
      </c>
      <c r="B17" s="43" t="s">
        <v>1127</v>
      </c>
      <c r="C17" s="138" t="s">
        <v>3028</v>
      </c>
    </row>
    <row r="18" spans="1:3" x14ac:dyDescent="0.25">
      <c r="A18" s="1" t="s">
        <v>1128</v>
      </c>
      <c r="B18" s="43" t="s">
        <v>1129</v>
      </c>
      <c r="C18" s="138" t="s">
        <v>3038</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3045</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3046</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2951</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3047</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2967</v>
      </c>
      <c r="C25" s="25" t="s">
        <v>2966</v>
      </c>
      <c r="E25" s="31"/>
      <c r="F25" s="31"/>
      <c r="G25" s="31"/>
      <c r="H25" s="23"/>
      <c r="L25" s="23"/>
      <c r="M25" s="23"/>
    </row>
    <row r="26" spans="1:13" outlineLevel="1" x14ac:dyDescent="0.25">
      <c r="A26" s="25" t="s">
        <v>1349</v>
      </c>
      <c r="B26" s="156" t="s">
        <v>2949</v>
      </c>
      <c r="C26" s="138" t="s">
        <v>2950</v>
      </c>
      <c r="D26" s="138"/>
      <c r="E26" s="31"/>
      <c r="F26" s="31"/>
      <c r="G26" s="31"/>
      <c r="H26" s="23"/>
      <c r="L26" s="23"/>
      <c r="M26" s="23"/>
    </row>
    <row r="27" spans="1:13" outlineLevel="1" x14ac:dyDescent="0.25">
      <c r="A27" s="25" t="s">
        <v>1350</v>
      </c>
      <c r="B27" s="156" t="s">
        <v>2959</v>
      </c>
      <c r="C27" s="138" t="s">
        <v>2960</v>
      </c>
      <c r="D27" s="138"/>
      <c r="E27" s="31"/>
      <c r="F27" s="31"/>
      <c r="G27" s="31"/>
      <c r="H27" s="23"/>
      <c r="L27" s="23"/>
      <c r="M27" s="23"/>
    </row>
    <row r="28" spans="1:13" outlineLevel="1" x14ac:dyDescent="0.25">
      <c r="A28" s="25" t="s">
        <v>1351</v>
      </c>
      <c r="B28" s="156" t="s">
        <v>2957</v>
      </c>
      <c r="C28" s="138" t="s">
        <v>2958</v>
      </c>
      <c r="D28" s="138"/>
      <c r="E28" s="31"/>
      <c r="F28" s="31"/>
      <c r="G28" s="31"/>
      <c r="H28" s="23"/>
      <c r="L28" s="23"/>
      <c r="M28" s="23"/>
    </row>
    <row r="29" spans="1:13" outlineLevel="1" x14ac:dyDescent="0.25">
      <c r="A29" s="25" t="s">
        <v>1352</v>
      </c>
      <c r="B29" s="156" t="s">
        <v>2955</v>
      </c>
      <c r="C29" s="138" t="s">
        <v>2956</v>
      </c>
      <c r="D29" s="138"/>
      <c r="E29" s="31"/>
      <c r="F29" s="31"/>
      <c r="G29" s="31"/>
      <c r="H29" s="23"/>
      <c r="L29" s="23"/>
      <c r="M29" s="23"/>
    </row>
    <row r="30" spans="1:13" outlineLevel="1" x14ac:dyDescent="0.25">
      <c r="A30" s="25" t="s">
        <v>1353</v>
      </c>
      <c r="B30" s="156" t="s">
        <v>2952</v>
      </c>
      <c r="C30" s="138" t="s">
        <v>2933</v>
      </c>
      <c r="D30" s="138"/>
      <c r="E30" s="31"/>
      <c r="F30" s="31"/>
      <c r="G30" s="31"/>
      <c r="H30" s="23"/>
      <c r="L30" s="23"/>
      <c r="M30" s="23"/>
    </row>
    <row r="31" spans="1:13" outlineLevel="1" x14ac:dyDescent="0.25">
      <c r="A31" s="25" t="s">
        <v>1354</v>
      </c>
      <c r="B31" s="156" t="s">
        <v>2946</v>
      </c>
      <c r="C31" s="138" t="s">
        <v>2947</v>
      </c>
      <c r="D31" s="138"/>
      <c r="E31" s="31"/>
      <c r="F31" s="31"/>
      <c r="G31" s="31"/>
      <c r="H31" s="23"/>
      <c r="L31" s="23"/>
      <c r="M31" s="23"/>
    </row>
    <row r="32" spans="1:13" outlineLevel="1" x14ac:dyDescent="0.25">
      <c r="A32" s="25" t="s">
        <v>1355</v>
      </c>
      <c r="B32" s="156" t="s">
        <v>2965</v>
      </c>
      <c r="C32" s="138" t="s">
        <v>2966</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18.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7.9433583333333333</v>
      </c>
      <c r="H75" s="23"/>
    </row>
    <row r="76" spans="1:14" x14ac:dyDescent="0.25">
      <c r="A76" s="25" t="s">
        <v>1397</v>
      </c>
      <c r="B76" s="25" t="s">
        <v>2916</v>
      </c>
      <c r="C76" s="106">
        <v>18.245933333333333</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3048</v>
      </c>
      <c r="C82" s="121">
        <v>0</v>
      </c>
      <c r="D82" s="121" t="str">
        <f t="shared" ref="D82:D87" si="0">IF(C82="","","ND2")</f>
        <v>ND2</v>
      </c>
      <c r="E82" s="121" t="str">
        <f t="shared" ref="E82:E87" si="1">IF(C82="","","ND2")</f>
        <v>ND2</v>
      </c>
      <c r="F82" s="121" t="str">
        <f t="shared" ref="F82:F87" si="2">IF(C82="","","ND2")</f>
        <v>ND2</v>
      </c>
      <c r="G82" s="121">
        <f t="shared" ref="G82:G87" si="3">IF(C82="","",C82)</f>
        <v>0</v>
      </c>
      <c r="H82" s="23"/>
    </row>
    <row r="83" spans="1:8" x14ac:dyDescent="0.25">
      <c r="A83" s="25" t="s">
        <v>1404</v>
      </c>
      <c r="B83" s="25" t="s">
        <v>3049</v>
      </c>
      <c r="C83" s="121">
        <v>3.7424099999999998E-3</v>
      </c>
      <c r="D83" s="121" t="str">
        <f t="shared" si="0"/>
        <v>ND2</v>
      </c>
      <c r="E83" s="121" t="str">
        <f t="shared" si="1"/>
        <v>ND2</v>
      </c>
      <c r="F83" s="121" t="str">
        <f t="shared" si="2"/>
        <v>ND2</v>
      </c>
      <c r="G83" s="121">
        <f t="shared" si="3"/>
        <v>3.7424099999999998E-3</v>
      </c>
      <c r="H83" s="23"/>
    </row>
    <row r="84" spans="1:8" x14ac:dyDescent="0.25">
      <c r="A84" s="25" t="s">
        <v>1405</v>
      </c>
      <c r="B84" s="25" t="s">
        <v>3050</v>
      </c>
      <c r="C84" s="121">
        <v>1.1304E-4</v>
      </c>
      <c r="D84" s="121" t="str">
        <f t="shared" si="0"/>
        <v>ND2</v>
      </c>
      <c r="E84" s="121" t="str">
        <f t="shared" si="1"/>
        <v>ND2</v>
      </c>
      <c r="F84" s="121" t="str">
        <f t="shared" si="2"/>
        <v>ND2</v>
      </c>
      <c r="G84" s="121">
        <f t="shared" si="3"/>
        <v>1.1304E-4</v>
      </c>
      <c r="H84" s="23"/>
    </row>
    <row r="85" spans="1:8" x14ac:dyDescent="0.25">
      <c r="A85" s="25" t="s">
        <v>1406</v>
      </c>
      <c r="B85" s="25" t="s">
        <v>3051</v>
      </c>
      <c r="C85" s="121">
        <v>0</v>
      </c>
      <c r="D85" s="121" t="str">
        <f t="shared" si="0"/>
        <v>ND2</v>
      </c>
      <c r="E85" s="121" t="str">
        <f t="shared" si="1"/>
        <v>ND2</v>
      </c>
      <c r="F85" s="121" t="str">
        <f t="shared" si="2"/>
        <v>ND2</v>
      </c>
      <c r="G85" s="121">
        <f t="shared" si="3"/>
        <v>0</v>
      </c>
      <c r="H85" s="23"/>
    </row>
    <row r="86" spans="1:8" x14ac:dyDescent="0.25">
      <c r="A86" s="25" t="s">
        <v>1416</v>
      </c>
      <c r="B86" s="25" t="s">
        <v>3052</v>
      </c>
      <c r="C86" s="121">
        <v>0</v>
      </c>
      <c r="D86" s="121" t="str">
        <f t="shared" si="0"/>
        <v>ND2</v>
      </c>
      <c r="E86" s="121" t="str">
        <f t="shared" si="1"/>
        <v>ND2</v>
      </c>
      <c r="F86" s="121" t="str">
        <f t="shared" si="2"/>
        <v>ND2</v>
      </c>
      <c r="G86" s="121">
        <f t="shared" si="3"/>
        <v>0</v>
      </c>
      <c r="H86" s="23"/>
    </row>
    <row r="87" spans="1:8" outlineLevel="1" x14ac:dyDescent="0.25">
      <c r="A87" s="25" t="s">
        <v>1407</v>
      </c>
      <c r="B87" s="25" t="s">
        <v>3053</v>
      </c>
      <c r="C87" s="121">
        <v>0.99614455000000002</v>
      </c>
      <c r="D87" s="121" t="str">
        <f t="shared" si="0"/>
        <v>ND2</v>
      </c>
      <c r="E87" s="121" t="str">
        <f t="shared" si="1"/>
        <v>ND2</v>
      </c>
      <c r="F87" s="121" t="str">
        <f t="shared" si="2"/>
        <v>ND2</v>
      </c>
      <c r="G87" s="121">
        <f t="shared" si="3"/>
        <v>0.99614455000000002</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Kwint Linzel</cp:lastModifiedBy>
  <cp:lastPrinted>2016-05-20T08:25:54Z</cp:lastPrinted>
  <dcterms:created xsi:type="dcterms:W3CDTF">2024-06-14T09:38:22Z</dcterms:created>
  <dcterms:modified xsi:type="dcterms:W3CDTF">2024-06-14T09:39:16Z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